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21015" windowHeight="9990" activeTab="2"/>
  </bookViews>
  <sheets>
    <sheet name="освроение" sheetId="5" r:id="rId1"/>
    <sheet name="26,08" sheetId="7" r:id="rId2"/>
    <sheet name="для губера под 594" sheetId="8" r:id="rId3"/>
  </sheets>
  <definedNames>
    <definedName name="_xlnm._FilterDatabase" localSheetId="1" hidden="1">'26,08'!#REF!</definedName>
    <definedName name="_xlnm._FilterDatabase" localSheetId="2" hidden="1">'для губера под 594'!#REF!</definedName>
    <definedName name="_xlnm._FilterDatabase" localSheetId="0" hidden="1">освроение!#REF!</definedName>
    <definedName name="_xlnm.Print_Titles" localSheetId="1">'26,08'!$9:$11</definedName>
    <definedName name="_xlnm.Print_Titles" localSheetId="2">'для губера под 594'!$4:$6</definedName>
    <definedName name="_xlnm.Print_Titles" localSheetId="0">освроение!$9:$11</definedName>
    <definedName name="_xlnm.Print_Area" localSheetId="1">'26,08'!$A$1:$T$54</definedName>
    <definedName name="_xlnm.Print_Area" localSheetId="2">'для губера под 594'!$A$1:$O$50</definedName>
    <definedName name="_xlnm.Print_Area" localSheetId="0">освроение!$A$6:$T$93</definedName>
  </definedNames>
  <calcPr calcId="144525"/>
</workbook>
</file>

<file path=xl/calcChain.xml><?xml version="1.0" encoding="utf-8"?>
<calcChain xmlns="http://schemas.openxmlformats.org/spreadsheetml/2006/main">
  <c r="J16" i="8" l="1"/>
  <c r="J17" i="8"/>
  <c r="J18" i="8"/>
  <c r="J19" i="8"/>
  <c r="P19" i="8"/>
  <c r="Q19" i="8"/>
  <c r="Q20" i="8"/>
  <c r="P21" i="8"/>
  <c r="Q21" i="8"/>
  <c r="J22" i="8"/>
  <c r="Q22" i="8"/>
  <c r="J23" i="8"/>
  <c r="P23" i="8"/>
  <c r="Q23" i="8"/>
  <c r="J24" i="8"/>
  <c r="Q24" i="8"/>
  <c r="P25" i="8"/>
  <c r="Q25" i="8"/>
  <c r="Q26" i="8"/>
  <c r="J27" i="8"/>
  <c r="P27" i="8"/>
  <c r="Q27" i="8"/>
  <c r="J28" i="8"/>
  <c r="P28" i="8"/>
  <c r="Q28" i="8"/>
  <c r="P29" i="8"/>
  <c r="Q29" i="8"/>
  <c r="Q30" i="8"/>
  <c r="P31" i="8"/>
  <c r="Q31" i="8"/>
  <c r="Q32" i="8"/>
  <c r="J33" i="8"/>
  <c r="P33" i="8"/>
  <c r="Q33" i="8"/>
  <c r="Q34" i="8"/>
  <c r="P35" i="8"/>
  <c r="Q35" i="8"/>
  <c r="Q36" i="8"/>
  <c r="P37" i="8"/>
  <c r="Q37" i="8"/>
  <c r="Q38" i="8"/>
  <c r="P39" i="8"/>
  <c r="Q39" i="8"/>
  <c r="Q40" i="8"/>
  <c r="P41" i="8"/>
  <c r="Q41" i="8"/>
  <c r="Q42" i="8"/>
  <c r="P45" i="8"/>
  <c r="Q45" i="8"/>
  <c r="Q46" i="8"/>
  <c r="P47" i="8"/>
  <c r="Q47" i="8"/>
  <c r="Q48" i="8"/>
  <c r="O49" i="8"/>
  <c r="P49" i="8"/>
  <c r="Q49" i="8"/>
  <c r="Q50" i="8" l="1"/>
  <c r="L52" i="8" l="1"/>
  <c r="K52" i="8"/>
  <c r="O50" i="8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24" i="7"/>
  <c r="U26" i="7"/>
  <c r="U28" i="7"/>
  <c r="U30" i="7"/>
  <c r="U32" i="7"/>
  <c r="U34" i="7"/>
  <c r="U36" i="7"/>
  <c r="U38" i="7"/>
  <c r="U40" i="7"/>
  <c r="U42" i="7"/>
  <c r="U44" i="7"/>
  <c r="U46" i="7"/>
  <c r="U48" i="7"/>
  <c r="U50" i="7"/>
  <c r="U52" i="7"/>
  <c r="U54" i="7"/>
  <c r="U24" i="7"/>
  <c r="P54" i="7" l="1"/>
  <c r="P56" i="7" s="1"/>
  <c r="O54" i="7"/>
  <c r="O56" i="7" s="1"/>
  <c r="S54" i="7"/>
  <c r="R54" i="7"/>
  <c r="P55" i="8" l="1"/>
  <c r="R55" i="8" s="1"/>
  <c r="N28" i="7"/>
  <c r="N27" i="7"/>
  <c r="N24" i="7"/>
  <c r="N38" i="7"/>
  <c r="N23" i="7"/>
  <c r="N22" i="7"/>
  <c r="N33" i="7"/>
  <c r="N32" i="7"/>
  <c r="N21" i="7"/>
  <c r="N29" i="7"/>
  <c r="G54" i="7"/>
  <c r="Q54" i="7" l="1"/>
  <c r="N54" i="7"/>
  <c r="L54" i="7"/>
  <c r="K54" i="7"/>
  <c r="J54" i="7"/>
  <c r="H54" i="7"/>
  <c r="F54" i="7"/>
  <c r="E54" i="7"/>
  <c r="D54" i="7"/>
  <c r="C54" i="7"/>
  <c r="T53" i="7"/>
  <c r="T52" i="7"/>
  <c r="M57" i="7" l="1"/>
  <c r="M59" i="7" s="1"/>
  <c r="M54" i="7"/>
  <c r="I54" i="7"/>
  <c r="T54" i="7"/>
  <c r="H57" i="7" l="1"/>
  <c r="H58" i="7"/>
  <c r="F65" i="5"/>
  <c r="M85" i="5"/>
  <c r="M68" i="5"/>
  <c r="K68" i="5"/>
  <c r="H68" i="5"/>
  <c r="F68" i="5"/>
  <c r="M30" i="5"/>
  <c r="M39" i="5"/>
  <c r="K39" i="5"/>
  <c r="H39" i="5"/>
  <c r="F39" i="5"/>
  <c r="K85" i="5"/>
  <c r="F85" i="5"/>
  <c r="K30" i="5"/>
  <c r="H30" i="5"/>
  <c r="F30" i="5"/>
  <c r="K21" i="5"/>
  <c r="F21" i="5"/>
  <c r="H16" i="5"/>
  <c r="K16" i="5" s="1"/>
  <c r="K93" i="5" s="1"/>
  <c r="F16" i="5"/>
  <c r="M16" i="5" s="1"/>
  <c r="M93" i="5" s="1"/>
  <c r="F93" i="5"/>
  <c r="L96" i="5"/>
  <c r="L98" i="5" s="1"/>
  <c r="S93" i="5"/>
  <c r="R93" i="5"/>
  <c r="Q93" i="5"/>
  <c r="P93" i="5"/>
  <c r="O93" i="5"/>
  <c r="N93" i="5"/>
  <c r="J93" i="5"/>
  <c r="I93" i="5"/>
  <c r="G93" i="5"/>
  <c r="E93" i="5"/>
  <c r="D93" i="5"/>
  <c r="C93" i="5"/>
  <c r="B93" i="5"/>
  <c r="T92" i="5"/>
  <c r="L92" i="5"/>
  <c r="H92" i="5"/>
  <c r="T91" i="5"/>
  <c r="T90" i="5"/>
  <c r="T89" i="5"/>
  <c r="T88" i="5"/>
  <c r="T87" i="5"/>
  <c r="T86" i="5"/>
  <c r="T85" i="5"/>
  <c r="T84" i="5"/>
  <c r="T83" i="5"/>
  <c r="L83" i="5"/>
  <c r="H83" i="5"/>
  <c r="T82" i="5"/>
  <c r="L82" i="5"/>
  <c r="H82" i="5"/>
  <c r="T81" i="5"/>
  <c r="L81" i="5"/>
  <c r="H81" i="5"/>
  <c r="T80" i="5"/>
  <c r="L80" i="5"/>
  <c r="H80" i="5"/>
  <c r="T79" i="5"/>
  <c r="L79" i="5"/>
  <c r="H79" i="5"/>
  <c r="T78" i="5"/>
  <c r="L78" i="5"/>
  <c r="H78" i="5"/>
  <c r="T77" i="5"/>
  <c r="L77" i="5"/>
  <c r="H77" i="5"/>
  <c r="T76" i="5"/>
  <c r="L76" i="5"/>
  <c r="H76" i="5"/>
  <c r="T75" i="5"/>
  <c r="H75" i="5"/>
  <c r="T74" i="5"/>
  <c r="T73" i="5"/>
  <c r="T72" i="5"/>
  <c r="T71" i="5"/>
  <c r="T70" i="5"/>
  <c r="T69" i="5"/>
  <c r="T68" i="5"/>
  <c r="T67" i="5"/>
  <c r="T66" i="5"/>
  <c r="T65" i="5"/>
  <c r="L65" i="5"/>
  <c r="T64" i="5"/>
  <c r="L64" i="5"/>
  <c r="H64" i="5"/>
  <c r="T63" i="5"/>
  <c r="L63" i="5"/>
  <c r="H63" i="5"/>
  <c r="T62" i="5"/>
  <c r="L62" i="5"/>
  <c r="H62" i="5"/>
  <c r="T61" i="5"/>
  <c r="L61" i="5"/>
  <c r="H61" i="5"/>
  <c r="T60" i="5"/>
  <c r="L60" i="5"/>
  <c r="H60" i="5"/>
  <c r="T59" i="5"/>
  <c r="L59" i="5"/>
  <c r="H59" i="5"/>
  <c r="T58" i="5"/>
  <c r="L58" i="5"/>
  <c r="H58" i="5"/>
  <c r="T57" i="5"/>
  <c r="L57" i="5"/>
  <c r="H57" i="5"/>
  <c r="T56" i="5"/>
  <c r="L56" i="5"/>
  <c r="H56" i="5"/>
  <c r="T55" i="5"/>
  <c r="L55" i="5"/>
  <c r="H55" i="5"/>
  <c r="T54" i="5"/>
  <c r="L54" i="5"/>
  <c r="H54" i="5"/>
  <c r="T53" i="5"/>
  <c r="L53" i="5"/>
  <c r="H53" i="5"/>
  <c r="T51" i="5"/>
  <c r="L51" i="5"/>
  <c r="H51" i="5"/>
  <c r="T50" i="5"/>
  <c r="L50" i="5"/>
  <c r="H50" i="5"/>
  <c r="T49" i="5"/>
  <c r="L49" i="5"/>
  <c r="H49" i="5"/>
  <c r="T48" i="5"/>
  <c r="L48" i="5"/>
  <c r="H48" i="5"/>
  <c r="T47" i="5"/>
  <c r="L47" i="5"/>
  <c r="H47" i="5"/>
  <c r="T46" i="5"/>
  <c r="L46" i="5"/>
  <c r="H46" i="5"/>
  <c r="T45" i="5"/>
  <c r="L45" i="5"/>
  <c r="H45" i="5"/>
  <c r="T44" i="5"/>
  <c r="L44" i="5"/>
  <c r="H44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L29" i="5"/>
  <c r="H29" i="5"/>
  <c r="T28" i="5"/>
  <c r="L28" i="5"/>
  <c r="H28" i="5"/>
  <c r="T27" i="5"/>
  <c r="L27" i="5"/>
  <c r="H27" i="5"/>
  <c r="T26" i="5"/>
  <c r="T25" i="5"/>
  <c r="T24" i="5"/>
  <c r="T23" i="5"/>
  <c r="T22" i="5"/>
  <c r="T21" i="5"/>
  <c r="T20" i="5"/>
  <c r="T19" i="5"/>
  <c r="T18" i="5"/>
  <c r="T17" i="5"/>
  <c r="T15" i="5"/>
  <c r="L15" i="5"/>
  <c r="H15" i="5"/>
  <c r="T14" i="5"/>
  <c r="L14" i="5"/>
  <c r="H14" i="5"/>
  <c r="T13" i="5"/>
  <c r="L13" i="5"/>
  <c r="H13" i="5"/>
  <c r="T93" i="5" l="1"/>
  <c r="H93" i="5"/>
  <c r="L93" i="5"/>
  <c r="G97" i="5" l="1"/>
</calcChain>
</file>

<file path=xl/sharedStrings.xml><?xml version="1.0" encoding="utf-8"?>
<sst xmlns="http://schemas.openxmlformats.org/spreadsheetml/2006/main" count="424" uniqueCount="215">
  <si>
    <t>Адрес</t>
  </si>
  <si>
    <t>Сумма, руб</t>
  </si>
  <si>
    <t>Ремонт кровель</t>
  </si>
  <si>
    <t>Ремонт стыков</t>
  </si>
  <si>
    <t>ИТОГО:</t>
  </si>
  <si>
    <t>Объем, м</t>
  </si>
  <si>
    <t>Осиповичский район</t>
  </si>
  <si>
    <t>аг. Корытное, ул. Советская, 3</t>
  </si>
  <si>
    <t>аг. Корытное, ул. Советская, 4</t>
  </si>
  <si>
    <t>аг. Корытное, ул. Советская, 5</t>
  </si>
  <si>
    <t>аг. Лапичи, ул. Армейская, 1</t>
  </si>
  <si>
    <t>аг. Лапичи, ул. Армейская, 3</t>
  </si>
  <si>
    <t>аг. Лапичи, ул. Армейская, 4</t>
  </si>
  <si>
    <t>аг. Лапичи, ул. Армейская, 5</t>
  </si>
  <si>
    <t>аг. Лапичи, ул. Армейская, 6</t>
  </si>
  <si>
    <t>аг. Лапичи, ул. Газовиков, 1</t>
  </si>
  <si>
    <t>аг. Лапичи, ул. Газовиков, 11</t>
  </si>
  <si>
    <t>аг. Лапичи, ул. Газовиков, 22</t>
  </si>
  <si>
    <t>аг. Лапичи, ул. Газовиков, 24</t>
  </si>
  <si>
    <t>аг. Лапичи, ул. Газовиков, 8</t>
  </si>
  <si>
    <t>аг. Лапичи, ул. Газовиков, 9</t>
  </si>
  <si>
    <t>дер. Большая горожа, ул. Арсенальная, 96</t>
  </si>
  <si>
    <t>дер. Верейцы, ул. Военный городок, 2</t>
  </si>
  <si>
    <t>дер. Верейцы, ул. Военный городок, 3</t>
  </si>
  <si>
    <t>дер. Цель, ул. Восточная, 1</t>
  </si>
  <si>
    <t>дер. Цель, ул. Восточная, 2</t>
  </si>
  <si>
    <t>дер. Цель, ул. Восточная, 3</t>
  </si>
  <si>
    <t>дер. Цель, ул. Восточная, 4</t>
  </si>
  <si>
    <t>дер. Цель, ул. Восточная, 5</t>
  </si>
  <si>
    <t>дер. Цель, ул. Восточная, 6</t>
  </si>
  <si>
    <t>дер. Цель, ул. Восточная, 7</t>
  </si>
  <si>
    <t>дер. Цель, ул. Восточная, 8</t>
  </si>
  <si>
    <t>дер. Цель, ул. Восточная, 9</t>
  </si>
  <si>
    <t>пос. Советский, ул. Советская, 18</t>
  </si>
  <si>
    <t>пос. Советский, ул. Советская, 4</t>
  </si>
  <si>
    <t>пос. Советский, ул. Советская, 8</t>
  </si>
  <si>
    <t>пос. Сосновый, ул. Объездная, 8</t>
  </si>
  <si>
    <t>пос. Сосновый, ул. Объездная, 9</t>
  </si>
  <si>
    <t>пос. Татарка, ул. Промышленная, 32</t>
  </si>
  <si>
    <t>р.п. Елизово, ул. Калинина, 17</t>
  </si>
  <si>
    <t>р.п. Елизово, ул. Ленина, 25</t>
  </si>
  <si>
    <t>р.п. Елизово, ул. Ленина, 35А</t>
  </si>
  <si>
    <t>р.п. Елизово, ул. Ленина, 52</t>
  </si>
  <si>
    <t>р.п. Елизово, ул. Ленина, 54</t>
  </si>
  <si>
    <t>р.п. Елизово, ул. Ленина, 56</t>
  </si>
  <si>
    <t>р.п. Елизово, ул. Ленина, 58</t>
  </si>
  <si>
    <t>р.п. Елизово, ул. Ромашка, 81</t>
  </si>
  <si>
    <t>р.п.Елизово, ул. Ленина, 60</t>
  </si>
  <si>
    <t>г. Осиповичи, ул. 60 лет Октября, 11</t>
  </si>
  <si>
    <t>г. Осиповичи, ул. 60 лет Октября, 15</t>
  </si>
  <si>
    <t>г. Осиповичи, ул. 60 лет Октября, 15а</t>
  </si>
  <si>
    <t>г. Осиповичи, ул. Абросимова, 2</t>
  </si>
  <si>
    <t>г. Осиповичи, ул. Абросимова, 4</t>
  </si>
  <si>
    <t>г. Осиповичи, ул. Абросимова, 6</t>
  </si>
  <si>
    <t>г. Осиповичи, ул. Абросимова, 8</t>
  </si>
  <si>
    <t>г. Осиповичи, ул. Вокзальная, 32</t>
  </si>
  <si>
    <t>г. Осиповичи, ул. Горького, 2</t>
  </si>
  <si>
    <t>г. Осиповичи, ул. Интернациональная, 1б</t>
  </si>
  <si>
    <t>г. Осиповичи, ул. Комсомольская, 2</t>
  </si>
  <si>
    <t>г. Осиповичи, ул. Чкалова, 1</t>
  </si>
  <si>
    <t>г. Осиповичи, ул. Крыловича, 1</t>
  </si>
  <si>
    <t>г. Осиповичи, ул. Крыловича, 2</t>
  </si>
  <si>
    <t>г. Осиповичи, ул. Крыловича, 3</t>
  </si>
  <si>
    <t>г. Осиповичи, ул. Крыловича, 4</t>
  </si>
  <si>
    <t>г. Осиповичи, ул. Крыловича, 5а</t>
  </si>
  <si>
    <t>г. Осиповичи, ул. Крыловича, 6</t>
  </si>
  <si>
    <t>г. Осиповичи, ул. Потоцкого, 21</t>
  </si>
  <si>
    <t>г. Осиповичи, ул. Потоцкого, 3а</t>
  </si>
  <si>
    <t>г. Осиповичи, ул. Р. Крестьянская, 30</t>
  </si>
  <si>
    <t>г. Осиповичи, ул. Р. Крестьянская, 5</t>
  </si>
  <si>
    <t>г. Осиповичи, ул. Р. Крестьянская, 7</t>
  </si>
  <si>
    <t>г. Осиповичи, ул. Р. Крестьянская, 9</t>
  </si>
  <si>
    <t>г. Осиповичи, ул. Социалистическая, 26</t>
  </si>
  <si>
    <t>г. Осиповичи, ул. Сташкевича, 34</t>
  </si>
  <si>
    <t>г. Осиповичи, ул. Сташкевича, 39</t>
  </si>
  <si>
    <t>г. Осиповичи, ул. Сташкевича, 44</t>
  </si>
  <si>
    <t>г. Осиповичи, ул. Сумченко, 51</t>
  </si>
  <si>
    <t>г. Осиповичи, ул. Сумченко, 53</t>
  </si>
  <si>
    <t>г. Осиповичи, ул. Сумченко, 55</t>
  </si>
  <si>
    <t>г. Осиповичи, ул. Черняховского, 30</t>
  </si>
  <si>
    <t>г. Осиповичи, ул. Черняховского, 48</t>
  </si>
  <si>
    <t>г. Осиповичи, ул. Черняховского, 54</t>
  </si>
  <si>
    <t>г. Осиповичи, ул. Черняховского, 56</t>
  </si>
  <si>
    <t>г. Осиповичи, ул. Черняховского, 66</t>
  </si>
  <si>
    <t>удовл.</t>
  </si>
  <si>
    <t>кирпич</t>
  </si>
  <si>
    <t>кипич</t>
  </si>
  <si>
    <t>трансферты</t>
  </si>
  <si>
    <t>текущий</t>
  </si>
  <si>
    <t>капремонт в 2021</t>
  </si>
  <si>
    <t>Ремонт пешеходных связей</t>
  </si>
  <si>
    <t>доп. финасирование</t>
  </si>
  <si>
    <t>Ремонт проездов придомовых территорий</t>
  </si>
  <si>
    <t>Ремонт улично-дорожной сети</t>
  </si>
  <si>
    <t>Спортивная площадка,
ед</t>
  </si>
  <si>
    <t>Детская игровая площадка,
 сумма</t>
  </si>
  <si>
    <t>Потребность,
кв. м</t>
  </si>
  <si>
    <t>Объем, 
кв. м</t>
  </si>
  <si>
    <t>Объем,
кв. м</t>
  </si>
  <si>
    <t>СОГЛАСОВАНО:</t>
  </si>
  <si>
    <t>Председатель Осиповичского районного</t>
  </si>
  <si>
    <t xml:space="preserve">исполнительного комитета </t>
  </si>
  <si>
    <t>_____________________  К.А.Жигуцкий</t>
  </si>
  <si>
    <t>"_______" ________________2024 г.</t>
  </si>
  <si>
    <t>ПЛАН</t>
  </si>
  <si>
    <t>благоустройства придомовых территорий населенных пунктов Осиповичского района на 2024 год</t>
  </si>
  <si>
    <t xml:space="preserve">районного исполнительного комитета </t>
  </si>
  <si>
    <t>г. Осиповичи, ул. Крыловича, 12</t>
  </si>
  <si>
    <t>_____________________ С.К. Ананич</t>
  </si>
  <si>
    <t xml:space="preserve"> СОГЛАСОВАНО</t>
  </si>
  <si>
    <t>Начальник финансового отдела Осиповичского</t>
  </si>
  <si>
    <t>районного исполнительного комитета</t>
  </si>
  <si>
    <t>_______________________ А.В.Семченков</t>
  </si>
  <si>
    <t>_______ ________________2024 г.</t>
  </si>
  <si>
    <t xml:space="preserve">Первый заместитель председателя Осиповичского </t>
  </si>
  <si>
    <t>р.п. Елизово, ул. Ленина, 21</t>
  </si>
  <si>
    <t>г. Осиповичи, ул. Сташкевича 39</t>
  </si>
  <si>
    <t>смр</t>
  </si>
  <si>
    <t>технадзор</t>
  </si>
  <si>
    <t>в планах</t>
  </si>
  <si>
    <t>всего</t>
  </si>
  <si>
    <t>освоено</t>
  </si>
  <si>
    <t>остаток неосвоеных</t>
  </si>
  <si>
    <t>33090 и размещено 74540,71= 107630,71</t>
  </si>
  <si>
    <t>91141,43+ есть процентовки 51843,43=142984,86</t>
  </si>
  <si>
    <t>был в первоначальных планахз</t>
  </si>
  <si>
    <t>убрали</t>
  </si>
  <si>
    <t>г. Осиповичи, ул. Королева 39, 6</t>
  </si>
  <si>
    <t>_______ ________________2025 г.</t>
  </si>
  <si>
    <t>"_______" ________________2025 г.</t>
  </si>
  <si>
    <t>_____________________ А.В.Дубинчик</t>
  </si>
  <si>
    <t>благоустройства придомовых территорий населенных пунктов Осиповичского района на 2025 год</t>
  </si>
  <si>
    <t>Детская игровая площадка</t>
  </si>
  <si>
    <t>объем работ, ед.</t>
  </si>
  <si>
    <t>Сумма , руб.</t>
  </si>
  <si>
    <t>Срок выполнения (месяц)</t>
  </si>
  <si>
    <t>г.Осиповичи ул. Дмитриева, 6</t>
  </si>
  <si>
    <t>15мая-15июня</t>
  </si>
  <si>
    <t>15сен-15окт</t>
  </si>
  <si>
    <t>25авг-25сент</t>
  </si>
  <si>
    <t>25сен-25окт</t>
  </si>
  <si>
    <t>20мая-20июня</t>
  </si>
  <si>
    <t>25мая-25июня</t>
  </si>
  <si>
    <t>25июл-25авг</t>
  </si>
  <si>
    <t>20июл-20авг</t>
  </si>
  <si>
    <t>15авг-15сен</t>
  </si>
  <si>
    <t>20авг-20сен</t>
  </si>
  <si>
    <t>20сент-20окт</t>
  </si>
  <si>
    <t>01.июня-30.июня</t>
  </si>
  <si>
    <t>г.Осиповичи ул. 60лет Октября,9</t>
  </si>
  <si>
    <t>г.Осиповичи  ул.Каданчика,2</t>
  </si>
  <si>
    <t>г.Осиповичи ул.Крыловича,6</t>
  </si>
  <si>
    <t>г.Осиповичи  улДмитриева,10</t>
  </si>
  <si>
    <t>г.Осиповичи  ул.Кирова,6</t>
  </si>
  <si>
    <t>г.Осиповичи  ул.Королева,39</t>
  </si>
  <si>
    <t>г.Осиповичи   ул.Сумченко,53</t>
  </si>
  <si>
    <t>г.Осиповичи   ул.Сумченко,55</t>
  </si>
  <si>
    <t>г.Осиповичи  ул.Сумченко,79</t>
  </si>
  <si>
    <t>г.Осиповичи    ул.Крыловича,1</t>
  </si>
  <si>
    <t>г.Осиповичи     ул.Крыловича,2</t>
  </si>
  <si>
    <t>г.Осиповичи     ул.Сташкевича,43</t>
  </si>
  <si>
    <t>г.Осиповичи   ул.Комсомольская,2</t>
  </si>
  <si>
    <t>15 мая - 15 июня</t>
  </si>
  <si>
    <t>г.Осиповичи     ул.Крыловича, 12</t>
  </si>
  <si>
    <t>удовлетворительно</t>
  </si>
  <si>
    <t>г. Осиповичи ул. Рабоче-Крестьянская, 5</t>
  </si>
  <si>
    <t>июнь</t>
  </si>
  <si>
    <t>удовлетворитенльно</t>
  </si>
  <si>
    <t>объем работ, екв.м.</t>
  </si>
  <si>
    <t>объем работ, кв.м</t>
  </si>
  <si>
    <t>объем работ, кв.м.</t>
  </si>
  <si>
    <t>объем работ, пог. М.</t>
  </si>
  <si>
    <t>удовлетворит , стыки 2024</t>
  </si>
  <si>
    <t>кирпичный дом</t>
  </si>
  <si>
    <t>удовлетворит</t>
  </si>
  <si>
    <t>в 2025 год капитальный ремонт</t>
  </si>
  <si>
    <t>в 2015 капитальный ремонт</t>
  </si>
  <si>
    <t>блочный дом</t>
  </si>
  <si>
    <t>утеплен при капитальном ремонте</t>
  </si>
  <si>
    <t>выполнено в 2024г.</t>
  </si>
  <si>
    <t>кипричный дом</t>
  </si>
  <si>
    <t>в 2024г выполнено дом 5</t>
  </si>
  <si>
    <t>г. Осиповичи ул. Рабоче-Крестьянская, 9</t>
  </si>
  <si>
    <t>г. Осиповичи, ул. Черняховского, 13</t>
  </si>
  <si>
    <t>г. Осиповичи, ул. Рабоче-Крестьянская, 30</t>
  </si>
  <si>
    <t>г.Осиповичи ул. 60лет Октября,17</t>
  </si>
  <si>
    <t>г.Осиповичи ул. 60лет Октября,19</t>
  </si>
  <si>
    <t>г.Осиповичи ул. 60лет Октября,15</t>
  </si>
  <si>
    <t>г. Осиповичи ул. Абросимова, 2</t>
  </si>
  <si>
    <t>г. Осиповичи, ул. Лесная, 2</t>
  </si>
  <si>
    <t>г. Осиповичи, ул. Поселок Советский, 8</t>
  </si>
  <si>
    <t>г.Осиповичи     ул.Сташкевича, 34</t>
  </si>
  <si>
    <t>г. Осиповичи, ул. Интернациональная, 1Б</t>
  </si>
  <si>
    <t>г. Осиповичи, ул. Королева, 68</t>
  </si>
  <si>
    <t>в 2024г. выполнено дом 3</t>
  </si>
  <si>
    <t>дер. Цель Осиповичского района ул. Восточная 3,4,5</t>
  </si>
  <si>
    <t>г. Осиповичи, ул. Островского,31</t>
  </si>
  <si>
    <t>август</t>
  </si>
  <si>
    <t>июль</t>
  </si>
  <si>
    <t>дер. Веренйцы, ул.Военный городок,3</t>
  </si>
  <si>
    <t>март</t>
  </si>
  <si>
    <t>дер. Большая Горожа, ул. Арсенальная, 96</t>
  </si>
  <si>
    <t>апрель</t>
  </si>
  <si>
    <t>пос. Сосновый, ул. Центральная, 9</t>
  </si>
  <si>
    <t>пос. Сосновый, ул. Центральная, 11</t>
  </si>
  <si>
    <t>г. Осиповичи ул. Абросимова, 6</t>
  </si>
  <si>
    <t>май</t>
  </si>
  <si>
    <t>стыки выполнены в 2024г.</t>
  </si>
  <si>
    <t>совета депутатов</t>
  </si>
  <si>
    <t>_____________________В.С. Рыжанков</t>
  </si>
  <si>
    <t>дер. Цель Осиповичского района ул. Восточная 3</t>
  </si>
  <si>
    <t>дер. Цель Осиповичского района ул. Восточная 4</t>
  </si>
  <si>
    <t>дер. Цель Осиповичского района ул. Восточная 5</t>
  </si>
  <si>
    <t>УТВЕРЖДЕНО</t>
  </si>
  <si>
    <t>Детская игровая площадка (установка детского игрового оборудования)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</si>
</sst>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3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/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Border="1"/>
    <xf numFmtId="16" fontId="8" fillId="0" borderId="6" xfId="0" applyNumberFormat="1" applyFont="1" applyBorder="1" applyAlignment="1">
      <alignment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0" fontId="8" fillId="2" borderId="1" xfId="0" applyFont="1" applyFill="1" applyBorder="1"/>
    <xf numFmtId="2" fontId="8" fillId="2" borderId="6" xfId="0" applyNumberFormat="1" applyFont="1" applyFill="1" applyBorder="1"/>
    <xf numFmtId="3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14"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"/>
  <sheetViews>
    <sheetView view="pageBreakPreview" zoomScale="60" zoomScaleNormal="70" workbookViewId="0">
      <pane xSplit="1" ySplit="11" topLeftCell="B12" activePane="bottomRight" state="frozen"/>
      <selection pane="topRight" activeCell="B1" sqref="B1"/>
      <selection pane="bottomLeft" activeCell="A4" sqref="A4"/>
      <selection pane="bottomRight" activeCell="F68" sqref="F68:F73"/>
    </sheetView>
  </sheetViews>
  <sheetFormatPr defaultRowHeight="15.75" x14ac:dyDescent="0.25"/>
  <cols>
    <col min="1" max="1" width="53" style="2" customWidth="1"/>
    <col min="2" max="2" width="13" style="18" customWidth="1"/>
    <col min="3" max="3" width="13.85546875" style="18" customWidth="1"/>
    <col min="4" max="5" width="15.7109375" style="18" hidden="1" customWidth="1"/>
    <col min="6" max="6" width="14.7109375" style="18" customWidth="1"/>
    <col min="7" max="7" width="13.85546875" style="18" customWidth="1"/>
    <col min="8" max="8" width="24.28515625" style="18" customWidth="1"/>
    <col min="9" max="10" width="13.85546875" style="18" hidden="1" customWidth="1"/>
    <col min="11" max="11" width="15.5703125" style="18" customWidth="1"/>
    <col min="12" max="12" width="25.5703125" style="18" customWidth="1"/>
    <col min="13" max="14" width="13.85546875" style="18" customWidth="1"/>
    <col min="15" max="15" width="19.28515625" style="18" customWidth="1"/>
    <col min="16" max="16" width="12.85546875" style="18" customWidth="1"/>
    <col min="17" max="17" width="11.85546875" style="18" customWidth="1"/>
    <col min="18" max="18" width="16.85546875" style="18" customWidth="1"/>
    <col min="19" max="20" width="13.85546875" style="18" customWidth="1"/>
    <col min="21" max="30" width="9.140625" customWidth="1"/>
  </cols>
  <sheetData>
    <row r="1" spans="1:25" x14ac:dyDescent="0.25">
      <c r="A1" s="12"/>
      <c r="B1" s="14" t="s">
        <v>109</v>
      </c>
      <c r="C1" s="13"/>
      <c r="D1" s="13"/>
      <c r="E1" s="13"/>
      <c r="F1" s="13"/>
      <c r="G1" s="13"/>
      <c r="H1" s="14" t="s">
        <v>99</v>
      </c>
      <c r="I1" s="13"/>
      <c r="J1" s="13"/>
      <c r="K1" s="13"/>
      <c r="L1" s="13"/>
      <c r="M1" s="13"/>
      <c r="N1" s="13"/>
      <c r="O1" s="14" t="s">
        <v>99</v>
      </c>
      <c r="P1" s="13"/>
      <c r="Q1" s="13"/>
      <c r="R1" s="13"/>
      <c r="S1" s="13"/>
      <c r="T1" s="13"/>
    </row>
    <row r="2" spans="1:25" x14ac:dyDescent="0.25">
      <c r="A2" s="12"/>
      <c r="B2" s="14" t="s">
        <v>110</v>
      </c>
      <c r="C2" s="13"/>
      <c r="D2" s="13"/>
      <c r="E2" s="13"/>
      <c r="F2" s="13"/>
      <c r="G2" s="13"/>
      <c r="H2" s="14" t="s">
        <v>114</v>
      </c>
      <c r="I2" s="13"/>
      <c r="J2" s="13"/>
      <c r="K2" s="13"/>
      <c r="L2" s="13"/>
      <c r="M2" s="13"/>
      <c r="N2" s="13"/>
      <c r="O2" s="14" t="s">
        <v>100</v>
      </c>
      <c r="P2" s="13"/>
      <c r="Q2" s="13"/>
      <c r="R2" s="15"/>
      <c r="S2" s="13"/>
      <c r="T2" s="13"/>
    </row>
    <row r="3" spans="1:25" ht="31.5" customHeight="1" x14ac:dyDescent="0.25">
      <c r="A3" s="12"/>
      <c r="B3" s="14" t="s">
        <v>111</v>
      </c>
      <c r="C3" s="13"/>
      <c r="D3" s="13"/>
      <c r="E3" s="13"/>
      <c r="F3" s="13"/>
      <c r="G3" s="13"/>
      <c r="H3" s="115" t="s">
        <v>106</v>
      </c>
      <c r="I3" s="115"/>
      <c r="J3" s="115"/>
      <c r="K3" s="115"/>
      <c r="L3" s="16"/>
      <c r="M3" s="13"/>
      <c r="N3" s="13"/>
      <c r="O3" s="115" t="s">
        <v>101</v>
      </c>
      <c r="P3" s="115"/>
      <c r="Q3" s="13"/>
      <c r="R3" s="15"/>
      <c r="S3" s="13"/>
      <c r="T3" s="13"/>
    </row>
    <row r="4" spans="1:25" ht="14.25" customHeight="1" x14ac:dyDescent="0.25">
      <c r="A4" s="12"/>
      <c r="B4" s="14" t="s">
        <v>112</v>
      </c>
      <c r="C4" s="13"/>
      <c r="D4" s="13"/>
      <c r="E4" s="13"/>
      <c r="F4" s="13"/>
      <c r="G4" s="13"/>
      <c r="H4" s="115" t="s">
        <v>108</v>
      </c>
      <c r="I4" s="115"/>
      <c r="J4" s="115"/>
      <c r="K4" s="115"/>
      <c r="L4" s="115"/>
      <c r="M4" s="13"/>
      <c r="N4" s="13"/>
      <c r="O4" s="115" t="s">
        <v>102</v>
      </c>
      <c r="P4" s="115"/>
      <c r="Q4" s="115"/>
      <c r="R4" s="15"/>
      <c r="S4" s="13"/>
      <c r="T4" s="13"/>
    </row>
    <row r="5" spans="1:25" ht="31.5" customHeight="1" x14ac:dyDescent="0.25">
      <c r="A5" s="12"/>
      <c r="B5" s="14" t="s">
        <v>113</v>
      </c>
      <c r="C5" s="13"/>
      <c r="D5" s="13"/>
      <c r="E5" s="13"/>
      <c r="F5" s="13"/>
      <c r="G5" s="13"/>
      <c r="H5" s="14" t="s">
        <v>103</v>
      </c>
      <c r="I5" s="14"/>
      <c r="J5" s="14"/>
      <c r="K5" s="13"/>
      <c r="L5" s="13"/>
      <c r="M5" s="13"/>
      <c r="N5" s="13"/>
      <c r="O5" s="14" t="s">
        <v>103</v>
      </c>
      <c r="P5" s="14"/>
      <c r="Q5" s="14"/>
      <c r="R5" s="15"/>
      <c r="S5" s="13"/>
      <c r="T5" s="13"/>
    </row>
    <row r="6" spans="1:25" ht="31.5" customHeight="1" x14ac:dyDescent="0.3">
      <c r="A6" s="116" t="s">
        <v>104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3"/>
      <c r="T6" s="13"/>
    </row>
    <row r="7" spans="1:25" ht="28.5" customHeight="1" x14ac:dyDescent="0.25">
      <c r="A7" s="114" t="s">
        <v>105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9"/>
      <c r="T7" s="19"/>
    </row>
    <row r="8" spans="1:25" ht="1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5" ht="31.5" customHeight="1" x14ac:dyDescent="0.25">
      <c r="A9" s="111" t="s">
        <v>0</v>
      </c>
      <c r="B9" s="93" t="s">
        <v>94</v>
      </c>
      <c r="C9" s="93" t="s">
        <v>95</v>
      </c>
      <c r="D9" s="105" t="s">
        <v>93</v>
      </c>
      <c r="E9" s="106"/>
      <c r="F9" s="102" t="s">
        <v>92</v>
      </c>
      <c r="G9" s="103"/>
      <c r="H9" s="103"/>
      <c r="I9" s="103"/>
      <c r="J9" s="104"/>
      <c r="K9" s="102" t="s">
        <v>90</v>
      </c>
      <c r="L9" s="103"/>
      <c r="M9" s="103"/>
      <c r="N9" s="104"/>
      <c r="O9" s="102" t="s">
        <v>2</v>
      </c>
      <c r="P9" s="103"/>
      <c r="Q9" s="103"/>
      <c r="R9" s="104"/>
      <c r="S9" s="105" t="s">
        <v>3</v>
      </c>
      <c r="T9" s="106"/>
      <c r="U9">
        <v>38.870401009274666</v>
      </c>
      <c r="V9">
        <v>47.909146789345492</v>
      </c>
      <c r="W9">
        <v>30</v>
      </c>
    </row>
    <row r="10" spans="1:25" ht="15.75" customHeight="1" x14ac:dyDescent="0.25">
      <c r="A10" s="112"/>
      <c r="B10" s="94"/>
      <c r="C10" s="94"/>
      <c r="D10" s="107"/>
      <c r="E10" s="108"/>
      <c r="F10" s="93" t="s">
        <v>119</v>
      </c>
      <c r="G10" s="102" t="s">
        <v>91</v>
      </c>
      <c r="H10" s="104"/>
      <c r="I10" s="102" t="s">
        <v>88</v>
      </c>
      <c r="J10" s="104"/>
      <c r="K10" s="102" t="s">
        <v>91</v>
      </c>
      <c r="L10" s="104"/>
      <c r="M10" s="102" t="s">
        <v>88</v>
      </c>
      <c r="N10" s="104"/>
      <c r="O10" s="109" t="s">
        <v>87</v>
      </c>
      <c r="P10" s="110"/>
      <c r="Q10" s="102" t="s">
        <v>88</v>
      </c>
      <c r="R10" s="104"/>
      <c r="S10" s="107"/>
      <c r="T10" s="108"/>
    </row>
    <row r="11" spans="1:25" ht="36" customHeight="1" x14ac:dyDescent="0.25">
      <c r="A11" s="113"/>
      <c r="B11" s="95"/>
      <c r="C11" s="95"/>
      <c r="D11" s="17" t="s">
        <v>96</v>
      </c>
      <c r="E11" s="17" t="s">
        <v>1</v>
      </c>
      <c r="F11" s="95"/>
      <c r="G11" s="17" t="s">
        <v>117</v>
      </c>
      <c r="H11" s="17" t="s">
        <v>118</v>
      </c>
      <c r="I11" s="17" t="s">
        <v>98</v>
      </c>
      <c r="J11" s="17" t="s">
        <v>1</v>
      </c>
      <c r="K11" s="17" t="s">
        <v>120</v>
      </c>
      <c r="L11" s="17" t="s">
        <v>121</v>
      </c>
      <c r="M11" s="17" t="s">
        <v>122</v>
      </c>
      <c r="N11" s="17" t="s">
        <v>1</v>
      </c>
      <c r="O11" s="17" t="s">
        <v>97</v>
      </c>
      <c r="P11" s="17" t="s">
        <v>1</v>
      </c>
      <c r="Q11" s="17" t="s">
        <v>97</v>
      </c>
      <c r="R11" s="17" t="s">
        <v>1</v>
      </c>
      <c r="S11" s="17" t="s">
        <v>5</v>
      </c>
      <c r="T11" s="17" t="s">
        <v>1</v>
      </c>
    </row>
    <row r="12" spans="1:25" ht="24.75" customHeight="1" x14ac:dyDescent="0.25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1"/>
      <c r="V12">
        <v>40.178386114494515</v>
      </c>
      <c r="X12">
        <v>0</v>
      </c>
      <c r="Y12">
        <v>0</v>
      </c>
    </row>
    <row r="13" spans="1:25" x14ac:dyDescent="0.25">
      <c r="A13" s="4" t="s">
        <v>7</v>
      </c>
      <c r="C13" s="17"/>
      <c r="D13" s="17"/>
      <c r="E13" s="17"/>
      <c r="F13" s="17"/>
      <c r="G13" s="17"/>
      <c r="H13" s="18">
        <f>G13*$U$9</f>
        <v>0</v>
      </c>
      <c r="K13" s="17"/>
      <c r="L13" s="18">
        <f>K13*W$9</f>
        <v>0</v>
      </c>
      <c r="O13" s="10">
        <v>180</v>
      </c>
      <c r="P13" s="10">
        <v>8730</v>
      </c>
      <c r="Q13" s="10"/>
      <c r="R13" s="10"/>
      <c r="S13" s="17"/>
      <c r="T13" s="18">
        <f>S13*V$12</f>
        <v>0</v>
      </c>
      <c r="X13">
        <v>0</v>
      </c>
      <c r="Y13">
        <v>0</v>
      </c>
    </row>
    <row r="14" spans="1:25" x14ac:dyDescent="0.25">
      <c r="A14" s="4" t="s">
        <v>8</v>
      </c>
      <c r="C14" s="17"/>
      <c r="D14" s="17"/>
      <c r="E14" s="17"/>
      <c r="F14" s="17"/>
      <c r="G14" s="17"/>
      <c r="H14" s="18">
        <f>G14*$U$9</f>
        <v>0</v>
      </c>
      <c r="K14" s="17"/>
      <c r="L14" s="18">
        <f>K14*W$9</f>
        <v>0</v>
      </c>
      <c r="O14" s="10">
        <v>180</v>
      </c>
      <c r="P14" s="10">
        <v>8730</v>
      </c>
      <c r="Q14" s="10"/>
      <c r="R14" s="10"/>
      <c r="S14" s="17"/>
      <c r="T14" s="18">
        <f t="shared" ref="T14:T77" si="0">S14*V$12</f>
        <v>0</v>
      </c>
      <c r="X14">
        <v>0</v>
      </c>
      <c r="Y14">
        <v>0</v>
      </c>
    </row>
    <row r="15" spans="1:25" x14ac:dyDescent="0.25">
      <c r="A15" s="4" t="s">
        <v>9</v>
      </c>
      <c r="C15" s="17"/>
      <c r="D15" s="17"/>
      <c r="E15" s="17"/>
      <c r="F15" s="17"/>
      <c r="G15" s="17"/>
      <c r="H15" s="18">
        <f>G15*$U$9</f>
        <v>0</v>
      </c>
      <c r="K15" s="17"/>
      <c r="L15" s="18">
        <f>K15*W$9</f>
        <v>0</v>
      </c>
      <c r="O15" s="10">
        <v>180</v>
      </c>
      <c r="P15" s="10">
        <v>8730</v>
      </c>
      <c r="Q15" s="10"/>
      <c r="R15" s="10"/>
      <c r="S15" s="17"/>
      <c r="T15" s="18">
        <f t="shared" si="0"/>
        <v>0</v>
      </c>
      <c r="X15">
        <v>0</v>
      </c>
      <c r="Y15">
        <v>0</v>
      </c>
    </row>
    <row r="16" spans="1:25" ht="15.75" customHeight="1" x14ac:dyDescent="0.25">
      <c r="A16" s="3" t="s">
        <v>10</v>
      </c>
      <c r="C16" s="17">
        <v>67784.19</v>
      </c>
      <c r="D16" s="93">
        <v>3350</v>
      </c>
      <c r="E16" s="93">
        <v>117250</v>
      </c>
      <c r="F16" s="91">
        <f>117445+8558</f>
        <v>126003</v>
      </c>
      <c r="G16" s="91">
        <v>115514.48</v>
      </c>
      <c r="H16" s="91">
        <f>G16*2.5/100</f>
        <v>2887.8620000000001</v>
      </c>
      <c r="I16" s="91"/>
      <c r="J16" s="91"/>
      <c r="K16" s="91">
        <f>G16+H16</f>
        <v>118402.34199999999</v>
      </c>
      <c r="L16" s="91">
        <v>115514.48</v>
      </c>
      <c r="M16" s="93">
        <f>F16-L16</f>
        <v>10488.520000000004</v>
      </c>
      <c r="N16" s="17"/>
      <c r="O16" s="92" t="s">
        <v>89</v>
      </c>
      <c r="P16" s="92"/>
      <c r="Q16" s="92"/>
      <c r="R16" s="92"/>
      <c r="S16" s="92" t="s">
        <v>86</v>
      </c>
      <c r="T16" s="92"/>
      <c r="X16">
        <v>1593.8999999999999</v>
      </c>
      <c r="Y16">
        <v>1062.6000000000001</v>
      </c>
    </row>
    <row r="17" spans="1:25" x14ac:dyDescent="0.25">
      <c r="A17" s="3" t="s">
        <v>11</v>
      </c>
      <c r="C17" s="17"/>
      <c r="D17" s="94"/>
      <c r="E17" s="94"/>
      <c r="F17" s="91"/>
      <c r="G17" s="91"/>
      <c r="H17" s="91"/>
      <c r="I17" s="91"/>
      <c r="J17" s="91"/>
      <c r="K17" s="91"/>
      <c r="L17" s="91"/>
      <c r="M17" s="94"/>
      <c r="N17" s="17"/>
      <c r="O17" s="17"/>
      <c r="P17" s="17"/>
      <c r="Q17" s="17"/>
      <c r="R17" s="17"/>
      <c r="S17" s="17"/>
      <c r="T17" s="18">
        <f t="shared" si="0"/>
        <v>0</v>
      </c>
      <c r="X17">
        <v>0</v>
      </c>
      <c r="Y17">
        <v>0</v>
      </c>
    </row>
    <row r="18" spans="1:25" x14ac:dyDescent="0.25">
      <c r="A18" s="3" t="s">
        <v>12</v>
      </c>
      <c r="C18" s="17"/>
      <c r="D18" s="94"/>
      <c r="E18" s="94"/>
      <c r="F18" s="91"/>
      <c r="G18" s="91"/>
      <c r="H18" s="91"/>
      <c r="I18" s="91"/>
      <c r="J18" s="91"/>
      <c r="K18" s="91"/>
      <c r="L18" s="91"/>
      <c r="M18" s="94"/>
      <c r="N18" s="17"/>
      <c r="O18" s="17">
        <v>140</v>
      </c>
      <c r="P18" s="17">
        <v>6790</v>
      </c>
      <c r="Q18" s="17"/>
      <c r="R18" s="17"/>
      <c r="S18" s="17"/>
      <c r="T18" s="18">
        <f t="shared" si="0"/>
        <v>0</v>
      </c>
      <c r="X18">
        <v>0</v>
      </c>
      <c r="Y18">
        <v>0</v>
      </c>
    </row>
    <row r="19" spans="1:25" x14ac:dyDescent="0.25">
      <c r="A19" s="8" t="s">
        <v>13</v>
      </c>
      <c r="C19" s="17"/>
      <c r="D19" s="94"/>
      <c r="E19" s="94"/>
      <c r="F19" s="91"/>
      <c r="G19" s="91"/>
      <c r="H19" s="91"/>
      <c r="I19" s="91"/>
      <c r="J19" s="91"/>
      <c r="K19" s="91"/>
      <c r="L19" s="91"/>
      <c r="M19" s="94"/>
      <c r="N19" s="17"/>
      <c r="O19" s="17">
        <v>160</v>
      </c>
      <c r="P19" s="10">
        <v>7760</v>
      </c>
      <c r="Q19" s="17"/>
      <c r="R19" s="17"/>
      <c r="S19" s="6">
        <v>219</v>
      </c>
      <c r="T19" s="18">
        <f t="shared" si="0"/>
        <v>8799.0665590742992</v>
      </c>
      <c r="X19">
        <v>0</v>
      </c>
      <c r="Y19">
        <v>0</v>
      </c>
    </row>
    <row r="20" spans="1:25" x14ac:dyDescent="0.25">
      <c r="A20" s="8" t="s">
        <v>14</v>
      </c>
      <c r="C20" s="17"/>
      <c r="D20" s="95"/>
      <c r="E20" s="95"/>
      <c r="F20" s="91"/>
      <c r="G20" s="91"/>
      <c r="H20" s="91"/>
      <c r="I20" s="91"/>
      <c r="J20" s="91"/>
      <c r="K20" s="91"/>
      <c r="L20" s="91"/>
      <c r="M20" s="95"/>
      <c r="N20" s="17"/>
      <c r="O20" s="17"/>
      <c r="P20" s="17"/>
      <c r="Q20" s="17"/>
      <c r="R20" s="17"/>
      <c r="S20" s="6">
        <v>826</v>
      </c>
      <c r="T20" s="18">
        <f t="shared" si="0"/>
        <v>33187.346930572472</v>
      </c>
      <c r="X20">
        <v>0</v>
      </c>
      <c r="Y20">
        <v>0</v>
      </c>
    </row>
    <row r="21" spans="1:25" x14ac:dyDescent="0.25">
      <c r="A21" s="3" t="s">
        <v>15</v>
      </c>
      <c r="C21" s="17"/>
      <c r="D21" s="17"/>
      <c r="E21" s="17"/>
      <c r="F21" s="96">
        <f>121686+29471</f>
        <v>151157</v>
      </c>
      <c r="G21" s="91"/>
      <c r="H21" s="91"/>
      <c r="I21" s="91"/>
      <c r="J21" s="91"/>
      <c r="K21" s="91">
        <f>G21+H21</f>
        <v>0</v>
      </c>
      <c r="L21" s="91">
        <v>151157</v>
      </c>
      <c r="M21" s="17"/>
      <c r="N21" s="17"/>
      <c r="O21" s="17"/>
      <c r="P21" s="17"/>
      <c r="Q21" s="17"/>
      <c r="R21" s="17"/>
      <c r="S21" s="17"/>
      <c r="T21" s="18">
        <f t="shared" si="0"/>
        <v>0</v>
      </c>
      <c r="X21">
        <v>2370.2999999999997</v>
      </c>
      <c r="Y21">
        <v>1580.2</v>
      </c>
    </row>
    <row r="22" spans="1:25" x14ac:dyDescent="0.25">
      <c r="A22" s="3" t="s">
        <v>16</v>
      </c>
      <c r="C22" s="17"/>
      <c r="D22" s="17"/>
      <c r="E22" s="17"/>
      <c r="F22" s="97"/>
      <c r="G22" s="91"/>
      <c r="H22" s="91"/>
      <c r="I22" s="91"/>
      <c r="J22" s="91"/>
      <c r="K22" s="91"/>
      <c r="L22" s="91"/>
      <c r="M22" s="17"/>
      <c r="N22" s="17"/>
      <c r="O22" s="17"/>
      <c r="P22" s="17"/>
      <c r="Q22" s="17"/>
      <c r="R22" s="17"/>
      <c r="S22" s="17"/>
      <c r="T22" s="18">
        <f t="shared" si="0"/>
        <v>0</v>
      </c>
      <c r="X22">
        <v>0</v>
      </c>
      <c r="Y22">
        <v>0</v>
      </c>
    </row>
    <row r="23" spans="1:25" x14ac:dyDescent="0.25">
      <c r="A23" s="3" t="s">
        <v>17</v>
      </c>
      <c r="C23" s="17"/>
      <c r="D23" s="17"/>
      <c r="E23" s="17"/>
      <c r="F23" s="97"/>
      <c r="G23" s="91"/>
      <c r="H23" s="91"/>
      <c r="I23" s="91"/>
      <c r="J23" s="91"/>
      <c r="K23" s="91"/>
      <c r="L23" s="91"/>
      <c r="M23" s="17"/>
      <c r="N23" s="17"/>
      <c r="O23" s="17"/>
      <c r="P23" s="17"/>
      <c r="Q23" s="17"/>
      <c r="R23" s="17"/>
      <c r="S23" s="17"/>
      <c r="T23" s="18">
        <f t="shared" si="0"/>
        <v>0</v>
      </c>
      <c r="X23">
        <v>0</v>
      </c>
      <c r="Y23">
        <v>0</v>
      </c>
    </row>
    <row r="24" spans="1:25" x14ac:dyDescent="0.25">
      <c r="A24" s="3" t="s">
        <v>18</v>
      </c>
      <c r="C24" s="17"/>
      <c r="D24" s="17"/>
      <c r="E24" s="17"/>
      <c r="F24" s="97"/>
      <c r="G24" s="91"/>
      <c r="H24" s="91"/>
      <c r="I24" s="91"/>
      <c r="J24" s="91"/>
      <c r="K24" s="91"/>
      <c r="L24" s="91"/>
      <c r="M24" s="17"/>
      <c r="N24" s="17"/>
      <c r="O24" s="17">
        <v>170</v>
      </c>
      <c r="P24" s="17">
        <v>8245</v>
      </c>
      <c r="Q24" s="17"/>
      <c r="R24" s="17"/>
      <c r="S24" s="17"/>
      <c r="T24" s="18">
        <f t="shared" si="0"/>
        <v>0</v>
      </c>
      <c r="X24">
        <v>0</v>
      </c>
      <c r="Y24">
        <v>0</v>
      </c>
    </row>
    <row r="25" spans="1:25" x14ac:dyDescent="0.25">
      <c r="A25" s="8" t="s">
        <v>19</v>
      </c>
      <c r="C25" s="17"/>
      <c r="D25" s="17"/>
      <c r="E25" s="17"/>
      <c r="F25" s="97"/>
      <c r="G25" s="91"/>
      <c r="H25" s="91"/>
      <c r="I25" s="91"/>
      <c r="J25" s="91"/>
      <c r="K25" s="91"/>
      <c r="L25" s="91"/>
      <c r="M25" s="17"/>
      <c r="N25" s="17"/>
      <c r="O25" s="17">
        <v>120</v>
      </c>
      <c r="P25" s="17">
        <v>5820</v>
      </c>
      <c r="Q25" s="17"/>
      <c r="R25" s="17"/>
      <c r="S25" s="6">
        <v>224</v>
      </c>
      <c r="T25" s="18">
        <f t="shared" si="0"/>
        <v>8999.9584896467713</v>
      </c>
      <c r="X25">
        <v>0</v>
      </c>
      <c r="Y25">
        <v>0</v>
      </c>
    </row>
    <row r="26" spans="1:25" x14ac:dyDescent="0.25">
      <c r="A26" s="8" t="s">
        <v>20</v>
      </c>
      <c r="C26" s="17"/>
      <c r="D26" s="17"/>
      <c r="E26" s="17"/>
      <c r="F26" s="98"/>
      <c r="G26" s="91"/>
      <c r="H26" s="91"/>
      <c r="I26" s="91"/>
      <c r="J26" s="91"/>
      <c r="K26" s="91"/>
      <c r="L26" s="91"/>
      <c r="M26" s="17"/>
      <c r="N26" s="17"/>
      <c r="O26" s="17">
        <v>130</v>
      </c>
      <c r="P26" s="17">
        <v>6305</v>
      </c>
      <c r="Q26" s="17"/>
      <c r="R26" s="17"/>
      <c r="S26" s="6">
        <v>207</v>
      </c>
      <c r="T26" s="18">
        <f t="shared" si="0"/>
        <v>8316.925925700365</v>
      </c>
      <c r="X26">
        <v>0</v>
      </c>
      <c r="Y26">
        <v>0</v>
      </c>
    </row>
    <row r="27" spans="1:25" x14ac:dyDescent="0.25">
      <c r="A27" s="4" t="s">
        <v>21</v>
      </c>
      <c r="C27" s="17"/>
      <c r="D27" s="17"/>
      <c r="E27" s="17"/>
      <c r="F27" s="17"/>
      <c r="G27" s="17"/>
      <c r="H27" s="18">
        <f>G27*$U$9</f>
        <v>0</v>
      </c>
      <c r="K27" s="17"/>
      <c r="L27" s="18">
        <f>K27*W$9</f>
        <v>0</v>
      </c>
      <c r="O27" s="10">
        <v>230</v>
      </c>
      <c r="P27" s="10">
        <v>11155</v>
      </c>
      <c r="Q27" s="10"/>
      <c r="R27" s="10"/>
      <c r="S27" s="17"/>
      <c r="T27" s="18">
        <f t="shared" si="0"/>
        <v>0</v>
      </c>
      <c r="X27">
        <v>0</v>
      </c>
      <c r="Y27">
        <v>0</v>
      </c>
    </row>
    <row r="28" spans="1:25" x14ac:dyDescent="0.25">
      <c r="A28" s="4" t="s">
        <v>22</v>
      </c>
      <c r="C28" s="17"/>
      <c r="D28" s="17"/>
      <c r="E28" s="17"/>
      <c r="F28" s="17"/>
      <c r="G28" s="17"/>
      <c r="H28" s="18">
        <f>G28*$U$9</f>
        <v>0</v>
      </c>
      <c r="K28" s="17"/>
      <c r="L28" s="18">
        <f>K28*W$9</f>
        <v>0</v>
      </c>
      <c r="O28" s="10">
        <v>170</v>
      </c>
      <c r="P28" s="10">
        <v>8245</v>
      </c>
      <c r="Q28" s="10"/>
      <c r="R28" s="10"/>
      <c r="S28" s="17"/>
      <c r="T28" s="18">
        <f t="shared" si="0"/>
        <v>0</v>
      </c>
      <c r="X28">
        <v>0</v>
      </c>
      <c r="Y28">
        <v>0</v>
      </c>
    </row>
    <row r="29" spans="1:25" x14ac:dyDescent="0.25">
      <c r="A29" s="4" t="s">
        <v>23</v>
      </c>
      <c r="C29" s="17"/>
      <c r="D29" s="17"/>
      <c r="E29" s="17"/>
      <c r="F29" s="17"/>
      <c r="G29" s="17"/>
      <c r="H29" s="18">
        <f>G29*$U$9</f>
        <v>0</v>
      </c>
      <c r="K29" s="17"/>
      <c r="L29" s="18">
        <f>K29*W$9</f>
        <v>0</v>
      </c>
      <c r="O29" s="10">
        <v>180</v>
      </c>
      <c r="P29" s="10">
        <v>8730</v>
      </c>
      <c r="Q29" s="10"/>
      <c r="R29" s="10"/>
      <c r="S29" s="17"/>
      <c r="T29" s="18">
        <f t="shared" si="0"/>
        <v>0</v>
      </c>
      <c r="X29">
        <v>0</v>
      </c>
      <c r="Y29">
        <v>0</v>
      </c>
    </row>
    <row r="30" spans="1:25" x14ac:dyDescent="0.25">
      <c r="A30" s="3" t="s">
        <v>24</v>
      </c>
      <c r="C30" s="17"/>
      <c r="D30" s="17"/>
      <c r="E30" s="17"/>
      <c r="F30" s="96">
        <f>101409+41511</f>
        <v>142920</v>
      </c>
      <c r="G30" s="91">
        <v>123908</v>
      </c>
      <c r="H30" s="91">
        <f>1249.89+1863.52</f>
        <v>3113.41</v>
      </c>
      <c r="I30" s="91"/>
      <c r="J30" s="91"/>
      <c r="K30" s="91">
        <f>G30+H30</f>
        <v>127021.41</v>
      </c>
      <c r="L30" s="91" t="s">
        <v>123</v>
      </c>
      <c r="M30" s="93">
        <f>F30-107630.71</f>
        <v>35289.289999999994</v>
      </c>
      <c r="N30" s="17"/>
      <c r="O30" s="17"/>
      <c r="P30" s="17"/>
      <c r="Q30" s="17"/>
      <c r="R30" s="17"/>
      <c r="S30" s="17"/>
      <c r="T30" s="18">
        <f t="shared" si="0"/>
        <v>0</v>
      </c>
      <c r="X30">
        <v>2867.1</v>
      </c>
      <c r="Y30">
        <v>1911.4</v>
      </c>
    </row>
    <row r="31" spans="1:25" x14ac:dyDescent="0.25">
      <c r="A31" s="3" t="s">
        <v>25</v>
      </c>
      <c r="C31" s="17"/>
      <c r="D31" s="17"/>
      <c r="E31" s="17"/>
      <c r="F31" s="97"/>
      <c r="G31" s="91"/>
      <c r="H31" s="91"/>
      <c r="I31" s="91"/>
      <c r="J31" s="91"/>
      <c r="K31" s="91"/>
      <c r="L31" s="91"/>
      <c r="M31" s="94"/>
      <c r="N31" s="17"/>
      <c r="O31" s="17"/>
      <c r="P31" s="17"/>
      <c r="Q31" s="17"/>
      <c r="R31" s="17"/>
      <c r="S31" s="17"/>
      <c r="T31" s="18">
        <f t="shared" si="0"/>
        <v>0</v>
      </c>
      <c r="X31">
        <v>0</v>
      </c>
      <c r="Y31">
        <v>0</v>
      </c>
    </row>
    <row r="32" spans="1:25" x14ac:dyDescent="0.25">
      <c r="A32" s="3" t="s">
        <v>26</v>
      </c>
      <c r="C32" s="17"/>
      <c r="D32" s="17"/>
      <c r="E32" s="17"/>
      <c r="F32" s="97"/>
      <c r="G32" s="91"/>
      <c r="H32" s="91"/>
      <c r="I32" s="91"/>
      <c r="J32" s="91"/>
      <c r="K32" s="91"/>
      <c r="L32" s="91"/>
      <c r="M32" s="94"/>
      <c r="N32" s="17"/>
      <c r="O32" s="10">
        <v>240</v>
      </c>
      <c r="P32" s="10">
        <v>11640</v>
      </c>
      <c r="Q32" s="10"/>
      <c r="R32" s="10"/>
      <c r="S32" s="17"/>
      <c r="T32" s="18">
        <f t="shared" si="0"/>
        <v>0</v>
      </c>
      <c r="X32">
        <v>0</v>
      </c>
      <c r="Y32">
        <v>0</v>
      </c>
    </row>
    <row r="33" spans="1:25" x14ac:dyDescent="0.25">
      <c r="A33" s="3" t="s">
        <v>27</v>
      </c>
      <c r="C33" s="17"/>
      <c r="D33" s="17"/>
      <c r="E33" s="17"/>
      <c r="F33" s="97"/>
      <c r="G33" s="91"/>
      <c r="H33" s="91"/>
      <c r="I33" s="91"/>
      <c r="J33" s="91"/>
      <c r="K33" s="91"/>
      <c r="L33" s="91"/>
      <c r="M33" s="94"/>
      <c r="N33" s="17"/>
      <c r="O33" s="17"/>
      <c r="P33" s="17"/>
      <c r="Q33" s="17"/>
      <c r="R33" s="17"/>
      <c r="S33" s="17"/>
      <c r="T33" s="18">
        <f t="shared" si="0"/>
        <v>0</v>
      </c>
      <c r="X33">
        <v>0</v>
      </c>
      <c r="Y33">
        <v>0</v>
      </c>
    </row>
    <row r="34" spans="1:25" x14ac:dyDescent="0.25">
      <c r="A34" s="3" t="s">
        <v>28</v>
      </c>
      <c r="C34" s="17"/>
      <c r="D34" s="17"/>
      <c r="E34" s="17"/>
      <c r="F34" s="97"/>
      <c r="G34" s="91"/>
      <c r="H34" s="91"/>
      <c r="I34" s="91"/>
      <c r="J34" s="91"/>
      <c r="K34" s="91"/>
      <c r="L34" s="91"/>
      <c r="M34" s="94"/>
      <c r="N34" s="17"/>
      <c r="O34" s="17"/>
      <c r="P34" s="17"/>
      <c r="Q34" s="17"/>
      <c r="R34" s="17"/>
      <c r="S34" s="6">
        <v>575</v>
      </c>
      <c r="T34" s="18">
        <f t="shared" si="0"/>
        <v>23102.572015834347</v>
      </c>
      <c r="X34">
        <v>0</v>
      </c>
      <c r="Y34">
        <v>0</v>
      </c>
    </row>
    <row r="35" spans="1:25" x14ac:dyDescent="0.25">
      <c r="A35" s="3" t="s">
        <v>29</v>
      </c>
      <c r="C35" s="17"/>
      <c r="D35" s="17"/>
      <c r="E35" s="17"/>
      <c r="F35" s="97"/>
      <c r="G35" s="91"/>
      <c r="H35" s="91"/>
      <c r="I35" s="91"/>
      <c r="J35" s="91"/>
      <c r="K35" s="91"/>
      <c r="L35" s="91"/>
      <c r="M35" s="94"/>
      <c r="N35" s="17"/>
      <c r="O35" s="17"/>
      <c r="P35" s="17"/>
      <c r="Q35" s="17"/>
      <c r="R35" s="17"/>
      <c r="S35" s="6">
        <v>362</v>
      </c>
      <c r="T35" s="18">
        <f t="shared" si="0"/>
        <v>14544.575773447013</v>
      </c>
      <c r="X35">
        <v>0</v>
      </c>
      <c r="Y35">
        <v>0</v>
      </c>
    </row>
    <row r="36" spans="1:25" x14ac:dyDescent="0.25">
      <c r="A36" s="3" t="s">
        <v>30</v>
      </c>
      <c r="C36" s="17"/>
      <c r="D36" s="17"/>
      <c r="E36" s="17"/>
      <c r="F36" s="97"/>
      <c r="G36" s="91"/>
      <c r="H36" s="91"/>
      <c r="I36" s="91"/>
      <c r="J36" s="91"/>
      <c r="K36" s="91"/>
      <c r="L36" s="91"/>
      <c r="M36" s="94"/>
      <c r="N36" s="17"/>
      <c r="O36" s="17"/>
      <c r="P36" s="17"/>
      <c r="Q36" s="17"/>
      <c r="R36" s="17"/>
      <c r="S36" s="6">
        <v>657</v>
      </c>
      <c r="T36" s="18">
        <f t="shared" si="0"/>
        <v>26397.199677222896</v>
      </c>
      <c r="X36">
        <v>0</v>
      </c>
      <c r="Y36">
        <v>0</v>
      </c>
    </row>
    <row r="37" spans="1:25" x14ac:dyDescent="0.25">
      <c r="A37" s="3" t="s">
        <v>31</v>
      </c>
      <c r="C37" s="17"/>
      <c r="D37" s="17"/>
      <c r="E37" s="17"/>
      <c r="F37" s="97"/>
      <c r="G37" s="91"/>
      <c r="H37" s="91"/>
      <c r="I37" s="91"/>
      <c r="J37" s="91"/>
      <c r="K37" s="91"/>
      <c r="L37" s="91"/>
      <c r="M37" s="94"/>
      <c r="N37" s="17"/>
      <c r="O37" s="17"/>
      <c r="P37" s="17"/>
      <c r="Q37" s="17"/>
      <c r="R37" s="17"/>
      <c r="S37" s="6">
        <v>574</v>
      </c>
      <c r="T37" s="18">
        <f t="shared" si="0"/>
        <v>23062.393629719852</v>
      </c>
      <c r="X37">
        <v>0</v>
      </c>
      <c r="Y37">
        <v>0</v>
      </c>
    </row>
    <row r="38" spans="1:25" x14ac:dyDescent="0.25">
      <c r="A38" s="3" t="s">
        <v>32</v>
      </c>
      <c r="C38" s="17"/>
      <c r="D38" s="17"/>
      <c r="E38" s="17"/>
      <c r="F38" s="98"/>
      <c r="G38" s="91"/>
      <c r="H38" s="91"/>
      <c r="I38" s="91"/>
      <c r="J38" s="91"/>
      <c r="K38" s="91"/>
      <c r="L38" s="91"/>
      <c r="M38" s="95"/>
      <c r="N38" s="17"/>
      <c r="O38" s="17"/>
      <c r="P38" s="17"/>
      <c r="Q38" s="17"/>
      <c r="R38" s="17"/>
      <c r="S38" s="6">
        <v>657</v>
      </c>
      <c r="T38" s="18">
        <f t="shared" si="0"/>
        <v>26397.199677222896</v>
      </c>
      <c r="X38">
        <v>0</v>
      </c>
      <c r="Y38">
        <v>0</v>
      </c>
    </row>
    <row r="39" spans="1:25" x14ac:dyDescent="0.25">
      <c r="A39" s="3" t="s">
        <v>33</v>
      </c>
      <c r="C39" s="17"/>
      <c r="D39" s="17"/>
      <c r="E39" s="17"/>
      <c r="F39" s="93">
        <f>58306+9840</f>
        <v>68146</v>
      </c>
      <c r="G39" s="92">
        <v>96829</v>
      </c>
      <c r="H39" s="92">
        <f>G39*2.5/100</f>
        <v>2420.7249999999999</v>
      </c>
      <c r="I39" s="92"/>
      <c r="J39" s="92"/>
      <c r="K39" s="92">
        <f>G39+H39</f>
        <v>99249.725000000006</v>
      </c>
      <c r="L39" s="92">
        <v>28000</v>
      </c>
      <c r="M39" s="93">
        <f>F39-L39</f>
        <v>40146</v>
      </c>
      <c r="N39" s="17"/>
      <c r="O39" s="17"/>
      <c r="P39" s="17"/>
      <c r="Q39" s="17"/>
      <c r="R39" s="17"/>
      <c r="S39" s="17"/>
      <c r="T39" s="18">
        <f t="shared" si="0"/>
        <v>0</v>
      </c>
      <c r="X39">
        <v>1561.5</v>
      </c>
      <c r="Y39">
        <v>1041</v>
      </c>
    </row>
    <row r="40" spans="1:25" x14ac:dyDescent="0.25">
      <c r="A40" s="3" t="s">
        <v>34</v>
      </c>
      <c r="C40" s="17"/>
      <c r="D40" s="17"/>
      <c r="E40" s="17"/>
      <c r="F40" s="94"/>
      <c r="G40" s="92"/>
      <c r="H40" s="92"/>
      <c r="I40" s="92"/>
      <c r="J40" s="92"/>
      <c r="K40" s="92"/>
      <c r="L40" s="92"/>
      <c r="M40" s="94"/>
      <c r="N40" s="17"/>
      <c r="O40" s="17"/>
      <c r="P40" s="17"/>
      <c r="Q40" s="17"/>
      <c r="R40" s="17"/>
      <c r="S40" s="17"/>
      <c r="T40" s="18">
        <f t="shared" si="0"/>
        <v>0</v>
      </c>
      <c r="X40">
        <v>0</v>
      </c>
      <c r="Y40">
        <v>0</v>
      </c>
    </row>
    <row r="41" spans="1:25" x14ac:dyDescent="0.25">
      <c r="A41" s="3" t="s">
        <v>35</v>
      </c>
      <c r="C41" s="17"/>
      <c r="D41" s="17"/>
      <c r="E41" s="17"/>
      <c r="F41" s="95"/>
      <c r="G41" s="92"/>
      <c r="H41" s="92"/>
      <c r="I41" s="92"/>
      <c r="J41" s="92"/>
      <c r="K41" s="92"/>
      <c r="L41" s="92"/>
      <c r="M41" s="95"/>
      <c r="N41" s="17"/>
      <c r="O41" s="17"/>
      <c r="P41" s="17"/>
      <c r="Q41" s="17"/>
      <c r="R41" s="17"/>
      <c r="S41" s="17"/>
      <c r="T41" s="18">
        <f t="shared" si="0"/>
        <v>0</v>
      </c>
      <c r="X41">
        <v>0</v>
      </c>
      <c r="Y41">
        <v>0</v>
      </c>
    </row>
    <row r="42" spans="1:25" x14ac:dyDescent="0.25">
      <c r="A42" s="3" t="s">
        <v>36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>
        <v>120</v>
      </c>
      <c r="P42" s="17">
        <v>5820</v>
      </c>
      <c r="Q42" s="17"/>
      <c r="R42" s="17"/>
      <c r="S42" s="17"/>
    </row>
    <row r="43" spans="1:25" x14ac:dyDescent="0.25">
      <c r="A43" s="3" t="s">
        <v>37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>
        <v>170</v>
      </c>
      <c r="P43" s="17">
        <v>8330</v>
      </c>
      <c r="Q43" s="17"/>
      <c r="R43" s="17"/>
      <c r="S43" s="17"/>
    </row>
    <row r="44" spans="1:25" x14ac:dyDescent="0.25">
      <c r="A44" s="4" t="s">
        <v>38</v>
      </c>
      <c r="C44" s="17"/>
      <c r="D44" s="17"/>
      <c r="E44" s="17"/>
      <c r="F44" s="17"/>
      <c r="G44" s="17"/>
      <c r="H44" s="18">
        <f t="shared" ref="H44:H51" si="1">G44*$U$9</f>
        <v>0</v>
      </c>
      <c r="K44" s="17"/>
      <c r="L44" s="18">
        <f t="shared" ref="L44:L51" si="2">K44*W$9</f>
        <v>0</v>
      </c>
      <c r="O44" s="10">
        <v>85</v>
      </c>
      <c r="P44" s="10">
        <v>4165</v>
      </c>
      <c r="Q44" s="10"/>
      <c r="R44" s="10"/>
      <c r="S44" s="17"/>
      <c r="T44" s="18">
        <f t="shared" si="0"/>
        <v>0</v>
      </c>
      <c r="X44">
        <v>0</v>
      </c>
      <c r="Y44">
        <v>0</v>
      </c>
    </row>
    <row r="45" spans="1:25" x14ac:dyDescent="0.25">
      <c r="A45" s="4" t="s">
        <v>39</v>
      </c>
      <c r="C45" s="17"/>
      <c r="D45" s="17"/>
      <c r="E45" s="17"/>
      <c r="F45" s="17"/>
      <c r="G45" s="17"/>
      <c r="H45" s="18">
        <f t="shared" si="1"/>
        <v>0</v>
      </c>
      <c r="K45" s="17"/>
      <c r="L45" s="18">
        <f t="shared" si="2"/>
        <v>0</v>
      </c>
      <c r="O45" s="10">
        <v>190</v>
      </c>
      <c r="P45" s="10">
        <v>9310</v>
      </c>
      <c r="Q45" s="10"/>
      <c r="R45" s="10"/>
      <c r="S45" s="17"/>
      <c r="T45" s="18">
        <f t="shared" si="0"/>
        <v>0</v>
      </c>
      <c r="X45">
        <v>0</v>
      </c>
      <c r="Y45">
        <v>0</v>
      </c>
    </row>
    <row r="46" spans="1:25" x14ac:dyDescent="0.25">
      <c r="A46" s="4" t="s">
        <v>40</v>
      </c>
      <c r="C46" s="17"/>
      <c r="D46" s="17"/>
      <c r="E46" s="17"/>
      <c r="F46" s="17"/>
      <c r="G46" s="17"/>
      <c r="H46" s="18">
        <f t="shared" si="1"/>
        <v>0</v>
      </c>
      <c r="K46" s="17"/>
      <c r="L46" s="18">
        <f t="shared" si="2"/>
        <v>0</v>
      </c>
      <c r="O46" s="10">
        <v>110</v>
      </c>
      <c r="P46" s="10">
        <v>5390</v>
      </c>
      <c r="Q46" s="10"/>
      <c r="R46" s="10"/>
      <c r="S46" s="17"/>
      <c r="T46" s="18">
        <f t="shared" si="0"/>
        <v>0</v>
      </c>
      <c r="X46">
        <v>0</v>
      </c>
      <c r="Y46">
        <v>0</v>
      </c>
    </row>
    <row r="47" spans="1:25" x14ac:dyDescent="0.25">
      <c r="A47" s="4" t="s">
        <v>41</v>
      </c>
      <c r="C47" s="17"/>
      <c r="D47" s="17"/>
      <c r="E47" s="17"/>
      <c r="F47" s="17"/>
      <c r="G47" s="17"/>
      <c r="H47" s="18">
        <f t="shared" si="1"/>
        <v>0</v>
      </c>
      <c r="K47" s="17"/>
      <c r="L47" s="18">
        <f t="shared" si="2"/>
        <v>0</v>
      </c>
      <c r="O47" s="10">
        <v>200</v>
      </c>
      <c r="P47" s="10">
        <v>9700</v>
      </c>
      <c r="Q47" s="10"/>
      <c r="R47" s="10"/>
      <c r="S47" s="17"/>
      <c r="T47" s="18">
        <f t="shared" si="0"/>
        <v>0</v>
      </c>
      <c r="X47">
        <v>0</v>
      </c>
      <c r="Y47">
        <v>0</v>
      </c>
    </row>
    <row r="48" spans="1:25" x14ac:dyDescent="0.25">
      <c r="A48" s="4" t="s">
        <v>42</v>
      </c>
      <c r="C48" s="17"/>
      <c r="D48" s="17"/>
      <c r="E48" s="17"/>
      <c r="F48" s="17"/>
      <c r="G48" s="17"/>
      <c r="H48" s="18">
        <f t="shared" si="1"/>
        <v>0</v>
      </c>
      <c r="K48" s="17"/>
      <c r="L48" s="18">
        <f t="shared" si="2"/>
        <v>0</v>
      </c>
      <c r="O48" s="10">
        <v>105</v>
      </c>
      <c r="P48" s="10">
        <v>5145</v>
      </c>
      <c r="Q48" s="10"/>
      <c r="R48" s="10"/>
      <c r="S48" s="17"/>
      <c r="T48" s="18">
        <f t="shared" si="0"/>
        <v>0</v>
      </c>
      <c r="X48">
        <v>0</v>
      </c>
      <c r="Y48">
        <v>0</v>
      </c>
    </row>
    <row r="49" spans="1:25" x14ac:dyDescent="0.25">
      <c r="A49" s="4" t="s">
        <v>43</v>
      </c>
      <c r="C49" s="17"/>
      <c r="D49" s="17"/>
      <c r="E49" s="17"/>
      <c r="F49" s="17"/>
      <c r="G49" s="17"/>
      <c r="H49" s="18">
        <f t="shared" si="1"/>
        <v>0</v>
      </c>
      <c r="K49" s="17"/>
      <c r="L49" s="18">
        <f t="shared" si="2"/>
        <v>0</v>
      </c>
      <c r="O49" s="10">
        <v>200</v>
      </c>
      <c r="P49" s="10">
        <v>9800</v>
      </c>
      <c r="Q49" s="10"/>
      <c r="R49" s="10"/>
      <c r="S49" s="17"/>
      <c r="T49" s="18">
        <f t="shared" si="0"/>
        <v>0</v>
      </c>
      <c r="X49">
        <v>0</v>
      </c>
      <c r="Y49">
        <v>0</v>
      </c>
    </row>
    <row r="50" spans="1:25" ht="12" customHeight="1" x14ac:dyDescent="0.25">
      <c r="A50" s="4" t="s">
        <v>44</v>
      </c>
      <c r="C50" s="17"/>
      <c r="D50" s="17"/>
      <c r="E50" s="17"/>
      <c r="F50" s="17"/>
      <c r="G50" s="17"/>
      <c r="H50" s="18">
        <f t="shared" si="1"/>
        <v>0</v>
      </c>
      <c r="K50" s="17"/>
      <c r="L50" s="18">
        <f t="shared" si="2"/>
        <v>0</v>
      </c>
      <c r="O50" s="10">
        <v>195</v>
      </c>
      <c r="P50" s="10">
        <v>9555</v>
      </c>
      <c r="Q50" s="10"/>
      <c r="R50" s="10"/>
      <c r="S50" s="17"/>
      <c r="T50" s="18">
        <f t="shared" si="0"/>
        <v>0</v>
      </c>
      <c r="X50">
        <v>0</v>
      </c>
      <c r="Y50">
        <v>0</v>
      </c>
    </row>
    <row r="51" spans="1:25" ht="11.25" customHeight="1" x14ac:dyDescent="0.25">
      <c r="A51" s="4" t="s">
        <v>45</v>
      </c>
      <c r="C51" s="17"/>
      <c r="D51" s="17"/>
      <c r="E51" s="17"/>
      <c r="F51" s="17"/>
      <c r="G51" s="17"/>
      <c r="H51" s="18">
        <f t="shared" si="1"/>
        <v>0</v>
      </c>
      <c r="K51" s="17"/>
      <c r="L51" s="18">
        <f t="shared" si="2"/>
        <v>0</v>
      </c>
      <c r="O51" s="10">
        <v>200</v>
      </c>
      <c r="P51" s="10">
        <v>9800</v>
      </c>
      <c r="Q51" s="10"/>
      <c r="R51" s="10"/>
      <c r="S51" s="17"/>
      <c r="T51" s="18">
        <f t="shared" si="0"/>
        <v>0</v>
      </c>
      <c r="X51">
        <v>0</v>
      </c>
      <c r="Y51">
        <v>0</v>
      </c>
    </row>
    <row r="52" spans="1:25" x14ac:dyDescent="0.25">
      <c r="A52" s="4" t="s">
        <v>115</v>
      </c>
      <c r="C52" s="17">
        <v>116866.43</v>
      </c>
      <c r="D52" s="17"/>
      <c r="E52" s="17"/>
      <c r="F52" s="92" t="s">
        <v>84</v>
      </c>
      <c r="G52" s="92"/>
      <c r="H52" s="92"/>
      <c r="I52" s="92"/>
      <c r="J52" s="92"/>
      <c r="K52" s="92" t="s">
        <v>84</v>
      </c>
      <c r="L52" s="92"/>
      <c r="M52" s="92"/>
      <c r="N52" s="92"/>
      <c r="O52" s="92" t="s">
        <v>84</v>
      </c>
      <c r="P52" s="92"/>
      <c r="Q52" s="92"/>
      <c r="R52" s="92"/>
      <c r="S52" s="92" t="s">
        <v>85</v>
      </c>
      <c r="T52" s="92"/>
      <c r="X52" t="e">
        <v>#VALUE!</v>
      </c>
      <c r="Y52" t="e">
        <v>#VALUE!</v>
      </c>
    </row>
    <row r="53" spans="1:25" x14ac:dyDescent="0.25">
      <c r="A53" s="4" t="s">
        <v>46</v>
      </c>
      <c r="C53" s="17"/>
      <c r="D53" s="17"/>
      <c r="E53" s="17"/>
      <c r="F53" s="17"/>
      <c r="G53" s="17"/>
      <c r="H53" s="18">
        <f t="shared" ref="H53:H64" si="3">G53*$U$9</f>
        <v>0</v>
      </c>
      <c r="K53" s="17"/>
      <c r="L53" s="18">
        <f t="shared" ref="L53:L65" si="4">K53*W$9</f>
        <v>0</v>
      </c>
      <c r="O53" s="10">
        <v>50</v>
      </c>
      <c r="P53" s="10">
        <v>2425</v>
      </c>
      <c r="Q53" s="10"/>
      <c r="R53" s="10"/>
      <c r="S53" s="17"/>
      <c r="T53" s="18">
        <f t="shared" si="0"/>
        <v>0</v>
      </c>
      <c r="X53">
        <v>0</v>
      </c>
      <c r="Y53">
        <v>0</v>
      </c>
    </row>
    <row r="54" spans="1:25" x14ac:dyDescent="0.25">
      <c r="A54" s="4" t="s">
        <v>47</v>
      </c>
      <c r="C54" s="17"/>
      <c r="D54" s="17"/>
      <c r="E54" s="17"/>
      <c r="F54" s="17"/>
      <c r="G54" s="17"/>
      <c r="H54" s="18">
        <f t="shared" si="3"/>
        <v>0</v>
      </c>
      <c r="K54" s="17"/>
      <c r="L54" s="18">
        <f t="shared" si="4"/>
        <v>0</v>
      </c>
      <c r="O54" s="10">
        <v>200</v>
      </c>
      <c r="P54" s="10">
        <v>9800</v>
      </c>
      <c r="Q54" s="10"/>
      <c r="R54" s="10"/>
      <c r="S54" s="17"/>
      <c r="T54" s="18">
        <f t="shared" si="0"/>
        <v>0</v>
      </c>
      <c r="X54">
        <v>0</v>
      </c>
      <c r="Y54">
        <v>0</v>
      </c>
    </row>
    <row r="55" spans="1:25" x14ac:dyDescent="0.25">
      <c r="A55" s="4" t="s">
        <v>48</v>
      </c>
      <c r="C55" s="17"/>
      <c r="D55" s="17"/>
      <c r="E55" s="17"/>
      <c r="F55" s="17"/>
      <c r="G55" s="17"/>
      <c r="H55" s="18">
        <f t="shared" si="3"/>
        <v>0</v>
      </c>
      <c r="K55" s="17"/>
      <c r="L55" s="18">
        <f t="shared" si="4"/>
        <v>0</v>
      </c>
      <c r="O55" s="10">
        <v>300</v>
      </c>
      <c r="P55" s="10">
        <v>14550</v>
      </c>
      <c r="Q55" s="10"/>
      <c r="R55" s="10"/>
      <c r="S55" s="17"/>
      <c r="T55" s="18">
        <f t="shared" si="0"/>
        <v>0</v>
      </c>
      <c r="X55">
        <v>0</v>
      </c>
      <c r="Y55">
        <v>0</v>
      </c>
    </row>
    <row r="56" spans="1:25" x14ac:dyDescent="0.25">
      <c r="A56" s="4" t="s">
        <v>49</v>
      </c>
      <c r="C56" s="17"/>
      <c r="D56" s="17"/>
      <c r="E56" s="17"/>
      <c r="F56" s="17"/>
      <c r="G56" s="17"/>
      <c r="H56" s="18">
        <f t="shared" si="3"/>
        <v>0</v>
      </c>
      <c r="K56" s="17"/>
      <c r="L56" s="18">
        <f t="shared" si="4"/>
        <v>0</v>
      </c>
      <c r="O56" s="10">
        <v>200</v>
      </c>
      <c r="P56" s="10">
        <v>9700</v>
      </c>
      <c r="Q56" s="10"/>
      <c r="R56" s="10"/>
      <c r="S56" s="17"/>
      <c r="T56" s="18">
        <f t="shared" si="0"/>
        <v>0</v>
      </c>
      <c r="X56">
        <v>0</v>
      </c>
      <c r="Y56">
        <v>0</v>
      </c>
    </row>
    <row r="57" spans="1:25" x14ac:dyDescent="0.25">
      <c r="A57" s="4" t="s">
        <v>50</v>
      </c>
      <c r="C57" s="17"/>
      <c r="D57" s="17"/>
      <c r="E57" s="17"/>
      <c r="F57" s="17"/>
      <c r="G57" s="17"/>
      <c r="H57" s="18">
        <f t="shared" si="3"/>
        <v>0</v>
      </c>
      <c r="K57" s="17"/>
      <c r="L57" s="18">
        <f t="shared" si="4"/>
        <v>0</v>
      </c>
      <c r="O57" s="10">
        <v>200</v>
      </c>
      <c r="P57" s="10">
        <v>9700</v>
      </c>
      <c r="Q57" s="10"/>
      <c r="R57" s="10"/>
      <c r="S57" s="17"/>
      <c r="T57" s="18">
        <f t="shared" si="0"/>
        <v>0</v>
      </c>
      <c r="X57">
        <v>0</v>
      </c>
      <c r="Y57">
        <v>0</v>
      </c>
    </row>
    <row r="58" spans="1:25" x14ac:dyDescent="0.25">
      <c r="A58" s="4" t="s">
        <v>51</v>
      </c>
      <c r="C58" s="17"/>
      <c r="D58" s="17"/>
      <c r="E58" s="17"/>
      <c r="F58" s="17"/>
      <c r="G58" s="17"/>
      <c r="H58" s="18">
        <f t="shared" si="3"/>
        <v>0</v>
      </c>
      <c r="K58" s="17"/>
      <c r="L58" s="18">
        <f t="shared" si="4"/>
        <v>0</v>
      </c>
      <c r="O58" s="10">
        <v>250</v>
      </c>
      <c r="P58" s="10">
        <v>12250</v>
      </c>
      <c r="Q58" s="10"/>
      <c r="R58" s="10"/>
      <c r="S58" s="17"/>
      <c r="T58" s="18">
        <f t="shared" si="0"/>
        <v>0</v>
      </c>
      <c r="X58">
        <v>0</v>
      </c>
      <c r="Y58">
        <v>0</v>
      </c>
    </row>
    <row r="59" spans="1:25" x14ac:dyDescent="0.25">
      <c r="A59" s="4" t="s">
        <v>52</v>
      </c>
      <c r="C59" s="17"/>
      <c r="D59" s="17"/>
      <c r="E59" s="17"/>
      <c r="F59" s="17"/>
      <c r="G59" s="17"/>
      <c r="H59" s="18">
        <f t="shared" si="3"/>
        <v>0</v>
      </c>
      <c r="K59" s="17"/>
      <c r="L59" s="18">
        <f t="shared" si="4"/>
        <v>0</v>
      </c>
      <c r="O59" s="10">
        <v>140</v>
      </c>
      <c r="P59" s="10">
        <v>6860</v>
      </c>
      <c r="Q59" s="10"/>
      <c r="R59" s="10"/>
      <c r="S59" s="17"/>
      <c r="T59" s="18">
        <f t="shared" si="0"/>
        <v>0</v>
      </c>
      <c r="X59">
        <v>0</v>
      </c>
      <c r="Y59">
        <v>0</v>
      </c>
    </row>
    <row r="60" spans="1:25" x14ac:dyDescent="0.25">
      <c r="A60" s="4" t="s">
        <v>53</v>
      </c>
      <c r="C60" s="17"/>
      <c r="D60" s="17"/>
      <c r="E60" s="17"/>
      <c r="F60" s="17"/>
      <c r="G60" s="17"/>
      <c r="H60" s="18">
        <f t="shared" si="3"/>
        <v>0</v>
      </c>
      <c r="K60" s="17"/>
      <c r="L60" s="18">
        <f t="shared" si="4"/>
        <v>0</v>
      </c>
      <c r="O60" s="10">
        <v>250</v>
      </c>
      <c r="P60" s="10">
        <v>12250</v>
      </c>
      <c r="Q60" s="10"/>
      <c r="R60" s="10"/>
      <c r="S60" s="17"/>
      <c r="T60" s="18">
        <f t="shared" si="0"/>
        <v>0</v>
      </c>
      <c r="X60">
        <v>0</v>
      </c>
      <c r="Y60">
        <v>0</v>
      </c>
    </row>
    <row r="61" spans="1:25" x14ac:dyDescent="0.25">
      <c r="A61" s="4" t="s">
        <v>54</v>
      </c>
      <c r="C61" s="17"/>
      <c r="D61" s="17"/>
      <c r="E61" s="17"/>
      <c r="F61" s="17"/>
      <c r="G61" s="17"/>
      <c r="H61" s="18">
        <f t="shared" si="3"/>
        <v>0</v>
      </c>
      <c r="K61" s="17"/>
      <c r="L61" s="18">
        <f t="shared" si="4"/>
        <v>0</v>
      </c>
      <c r="O61" s="10">
        <v>140</v>
      </c>
      <c r="P61" s="10">
        <v>6860</v>
      </c>
      <c r="Q61" s="10"/>
      <c r="R61" s="10"/>
      <c r="S61" s="17"/>
      <c r="T61" s="18">
        <f t="shared" si="0"/>
        <v>0</v>
      </c>
      <c r="X61">
        <v>0</v>
      </c>
      <c r="Y61">
        <v>0</v>
      </c>
    </row>
    <row r="62" spans="1:25" x14ac:dyDescent="0.25">
      <c r="A62" s="4" t="s">
        <v>55</v>
      </c>
      <c r="C62" s="17"/>
      <c r="D62" s="17"/>
      <c r="E62" s="17"/>
      <c r="F62" s="17"/>
      <c r="G62" s="17"/>
      <c r="H62" s="18">
        <f t="shared" si="3"/>
        <v>0</v>
      </c>
      <c r="K62" s="17"/>
      <c r="L62" s="18">
        <f t="shared" si="4"/>
        <v>0</v>
      </c>
      <c r="O62" s="10">
        <v>130</v>
      </c>
      <c r="P62" s="10">
        <v>6305</v>
      </c>
      <c r="Q62" s="10"/>
      <c r="R62" s="10"/>
      <c r="S62" s="17"/>
      <c r="T62" s="18">
        <f t="shared" si="0"/>
        <v>0</v>
      </c>
      <c r="X62">
        <v>0</v>
      </c>
      <c r="Y62">
        <v>0</v>
      </c>
    </row>
    <row r="63" spans="1:25" x14ac:dyDescent="0.25">
      <c r="A63" s="4" t="s">
        <v>56</v>
      </c>
      <c r="C63" s="17"/>
      <c r="D63" s="17"/>
      <c r="E63" s="17"/>
      <c r="F63" s="17"/>
      <c r="G63" s="17"/>
      <c r="H63" s="18">
        <f t="shared" si="3"/>
        <v>0</v>
      </c>
      <c r="K63" s="17"/>
      <c r="L63" s="18">
        <f t="shared" si="4"/>
        <v>0</v>
      </c>
      <c r="O63" s="10">
        <v>180</v>
      </c>
      <c r="P63" s="10">
        <v>8820</v>
      </c>
      <c r="Q63" s="10"/>
      <c r="R63" s="10"/>
      <c r="S63" s="17"/>
      <c r="T63" s="18">
        <f t="shared" si="0"/>
        <v>0</v>
      </c>
      <c r="X63">
        <v>0</v>
      </c>
      <c r="Y63">
        <v>0</v>
      </c>
    </row>
    <row r="64" spans="1:25" x14ac:dyDescent="0.25">
      <c r="A64" s="4" t="s">
        <v>57</v>
      </c>
      <c r="C64" s="17"/>
      <c r="D64" s="17">
        <v>9180</v>
      </c>
      <c r="E64" s="17">
        <v>321316.80040980002</v>
      </c>
      <c r="F64" s="17"/>
      <c r="G64" s="17"/>
      <c r="H64" s="18">
        <f t="shared" si="3"/>
        <v>0</v>
      </c>
      <c r="K64" s="17"/>
      <c r="L64" s="18">
        <f t="shared" si="4"/>
        <v>0</v>
      </c>
      <c r="O64" s="10">
        <v>200</v>
      </c>
      <c r="P64" s="10">
        <v>9700</v>
      </c>
      <c r="Q64" s="10"/>
      <c r="R64" s="10"/>
      <c r="S64" s="17"/>
      <c r="T64" s="18">
        <f t="shared" si="0"/>
        <v>0</v>
      </c>
      <c r="X64">
        <v>0</v>
      </c>
      <c r="Y64">
        <v>0</v>
      </c>
    </row>
    <row r="65" spans="1:25" ht="47.25" x14ac:dyDescent="0.25">
      <c r="A65" s="8" t="s">
        <v>127</v>
      </c>
      <c r="C65" s="17"/>
      <c r="D65" s="17"/>
      <c r="E65" s="17"/>
      <c r="F65" s="17">
        <f>36616+12750</f>
        <v>49366</v>
      </c>
      <c r="G65" s="20" t="s">
        <v>125</v>
      </c>
      <c r="H65" s="20" t="s">
        <v>126</v>
      </c>
      <c r="K65" s="17"/>
      <c r="L65" s="18">
        <f t="shared" si="4"/>
        <v>0</v>
      </c>
      <c r="O65" s="17"/>
      <c r="P65" s="17"/>
      <c r="Q65" s="17"/>
      <c r="R65" s="17"/>
      <c r="S65" s="6">
        <v>411</v>
      </c>
      <c r="T65" s="18">
        <f t="shared" si="0"/>
        <v>16513.316693057244</v>
      </c>
      <c r="X65">
        <v>0</v>
      </c>
      <c r="Y65">
        <v>0</v>
      </c>
    </row>
    <row r="66" spans="1:25" x14ac:dyDescent="0.25">
      <c r="A66" s="4" t="s">
        <v>58</v>
      </c>
      <c r="C66" s="17"/>
      <c r="D66" s="17"/>
      <c r="E66" s="17"/>
      <c r="F66" s="20"/>
      <c r="G66" s="20"/>
      <c r="H66" s="20"/>
      <c r="I66" s="20"/>
      <c r="J66" s="20"/>
      <c r="K66" s="20"/>
      <c r="L66" s="20"/>
      <c r="M66" s="17"/>
      <c r="N66" s="17"/>
      <c r="O66" s="10">
        <v>300</v>
      </c>
      <c r="P66" s="10">
        <v>14550</v>
      </c>
      <c r="Q66" s="10"/>
      <c r="R66" s="10"/>
      <c r="S66" s="6">
        <v>292</v>
      </c>
      <c r="T66" s="18">
        <f t="shared" si="0"/>
        <v>11732.088745432398</v>
      </c>
      <c r="X66">
        <v>1219.5</v>
      </c>
      <c r="Y66">
        <v>813</v>
      </c>
    </row>
    <row r="67" spans="1:25" ht="47.25" x14ac:dyDescent="0.25">
      <c r="A67" s="4" t="s">
        <v>59</v>
      </c>
      <c r="C67" s="17"/>
      <c r="D67" s="17"/>
      <c r="E67" s="17"/>
      <c r="F67" s="20">
        <v>56034</v>
      </c>
      <c r="G67" s="20" t="s">
        <v>125</v>
      </c>
      <c r="H67" s="20" t="s">
        <v>126</v>
      </c>
      <c r="I67" s="20"/>
      <c r="J67" s="20"/>
      <c r="K67" s="20"/>
      <c r="L67" s="20"/>
      <c r="M67" s="17"/>
      <c r="N67" s="17"/>
      <c r="O67" s="10">
        <v>200</v>
      </c>
      <c r="P67" s="10">
        <v>9700</v>
      </c>
      <c r="Q67" s="10"/>
      <c r="R67" s="10"/>
      <c r="S67" s="6">
        <v>945</v>
      </c>
      <c r="T67" s="18">
        <f t="shared" si="0"/>
        <v>37968.574878197316</v>
      </c>
      <c r="X67">
        <v>0</v>
      </c>
      <c r="Y67">
        <v>0</v>
      </c>
    </row>
    <row r="68" spans="1:25" x14ac:dyDescent="0.25">
      <c r="A68" s="1" t="s">
        <v>60</v>
      </c>
      <c r="C68" s="17"/>
      <c r="D68" s="17"/>
      <c r="E68" s="17"/>
      <c r="F68" s="93">
        <f>236483+36820</f>
        <v>273303</v>
      </c>
      <c r="G68" s="92">
        <v>178809.9</v>
      </c>
      <c r="H68" s="92">
        <f>G68*2.5/100</f>
        <v>4470.2475000000004</v>
      </c>
      <c r="I68" s="92"/>
      <c r="J68" s="92"/>
      <c r="K68" s="92">
        <f>G68+H68</f>
        <v>183280.14749999999</v>
      </c>
      <c r="L68" s="92">
        <v>178809.9</v>
      </c>
      <c r="M68" s="93">
        <f>F68-L68</f>
        <v>94493.1</v>
      </c>
      <c r="N68" s="17"/>
      <c r="O68" s="17"/>
      <c r="P68" s="17"/>
      <c r="Q68" s="17"/>
      <c r="R68" s="17"/>
      <c r="S68" s="17"/>
      <c r="T68" s="18">
        <f t="shared" si="0"/>
        <v>0</v>
      </c>
      <c r="X68">
        <v>2122.1999999999998</v>
      </c>
      <c r="Y68">
        <v>1414.8000000000002</v>
      </c>
    </row>
    <row r="69" spans="1:25" x14ac:dyDescent="0.25">
      <c r="A69" s="1" t="s">
        <v>61</v>
      </c>
      <c r="C69" s="17"/>
      <c r="D69" s="17"/>
      <c r="E69" s="17"/>
      <c r="F69" s="94"/>
      <c r="G69" s="92"/>
      <c r="H69" s="92"/>
      <c r="I69" s="92"/>
      <c r="J69" s="92"/>
      <c r="K69" s="92"/>
      <c r="L69" s="92"/>
      <c r="M69" s="94"/>
      <c r="N69" s="17"/>
      <c r="O69" s="17"/>
      <c r="P69" s="17"/>
      <c r="Q69" s="17"/>
      <c r="R69" s="17"/>
      <c r="S69" s="17"/>
      <c r="T69" s="18">
        <f t="shared" si="0"/>
        <v>0</v>
      </c>
      <c r="X69">
        <v>0</v>
      </c>
      <c r="Y69">
        <v>0</v>
      </c>
    </row>
    <row r="70" spans="1:25" x14ac:dyDescent="0.25">
      <c r="A70" s="1" t="s">
        <v>62</v>
      </c>
      <c r="C70" s="17"/>
      <c r="D70" s="17"/>
      <c r="E70" s="17"/>
      <c r="F70" s="94"/>
      <c r="G70" s="92"/>
      <c r="H70" s="92"/>
      <c r="I70" s="92"/>
      <c r="J70" s="92"/>
      <c r="K70" s="92"/>
      <c r="L70" s="92"/>
      <c r="M70" s="94"/>
      <c r="N70" s="17"/>
      <c r="O70" s="17"/>
      <c r="P70" s="17"/>
      <c r="Q70" s="17"/>
      <c r="R70" s="17"/>
      <c r="S70" s="17"/>
      <c r="T70" s="18">
        <f t="shared" si="0"/>
        <v>0</v>
      </c>
      <c r="X70">
        <v>0</v>
      </c>
      <c r="Y70">
        <v>0</v>
      </c>
    </row>
    <row r="71" spans="1:25" x14ac:dyDescent="0.25">
      <c r="A71" s="1" t="s">
        <v>63</v>
      </c>
      <c r="C71" s="17">
        <v>109791.38</v>
      </c>
      <c r="D71" s="17"/>
      <c r="E71" s="17"/>
      <c r="F71" s="94"/>
      <c r="G71" s="92"/>
      <c r="H71" s="92"/>
      <c r="I71" s="92"/>
      <c r="J71" s="92"/>
      <c r="K71" s="92"/>
      <c r="L71" s="92"/>
      <c r="M71" s="94"/>
      <c r="N71" s="17"/>
      <c r="O71" s="17"/>
      <c r="P71" s="17"/>
      <c r="Q71" s="17"/>
      <c r="R71" s="17"/>
      <c r="S71" s="17"/>
      <c r="T71" s="18">
        <f t="shared" si="0"/>
        <v>0</v>
      </c>
      <c r="X71">
        <v>0</v>
      </c>
      <c r="Y71">
        <v>0</v>
      </c>
    </row>
    <row r="72" spans="1:25" x14ac:dyDescent="0.25">
      <c r="A72" s="1" t="s">
        <v>64</v>
      </c>
      <c r="C72" s="17"/>
      <c r="D72" s="17"/>
      <c r="E72" s="17"/>
      <c r="F72" s="94"/>
      <c r="G72" s="92"/>
      <c r="H72" s="92"/>
      <c r="I72" s="92"/>
      <c r="J72" s="92"/>
      <c r="K72" s="92"/>
      <c r="L72" s="92"/>
      <c r="M72" s="94"/>
      <c r="N72" s="17"/>
      <c r="O72" s="17"/>
      <c r="P72" s="17"/>
      <c r="Q72" s="17"/>
      <c r="R72" s="17"/>
      <c r="S72" s="17"/>
      <c r="T72" s="18">
        <f t="shared" si="0"/>
        <v>0</v>
      </c>
      <c r="X72">
        <v>0</v>
      </c>
      <c r="Y72">
        <v>0</v>
      </c>
    </row>
    <row r="73" spans="1:25" x14ac:dyDescent="0.25">
      <c r="A73" s="8" t="s">
        <v>65</v>
      </c>
      <c r="C73" s="17"/>
      <c r="D73" s="17"/>
      <c r="E73" s="17"/>
      <c r="F73" s="95"/>
      <c r="G73" s="92"/>
      <c r="H73" s="92"/>
      <c r="I73" s="92"/>
      <c r="J73" s="92"/>
      <c r="K73" s="92"/>
      <c r="L73" s="92"/>
      <c r="M73" s="95"/>
      <c r="N73" s="17"/>
      <c r="O73" s="17"/>
      <c r="P73" s="17"/>
      <c r="Q73" s="17"/>
      <c r="R73" s="17"/>
      <c r="S73" s="6">
        <v>372</v>
      </c>
      <c r="T73" s="18">
        <f t="shared" si="0"/>
        <v>14946.35963459196</v>
      </c>
      <c r="X73">
        <v>0</v>
      </c>
      <c r="Y73">
        <v>0</v>
      </c>
    </row>
    <row r="74" spans="1:25" x14ac:dyDescent="0.25">
      <c r="A74" s="4" t="s">
        <v>107</v>
      </c>
      <c r="D74" s="17"/>
      <c r="E74" s="17"/>
      <c r="F74" s="92"/>
      <c r="G74" s="92"/>
      <c r="H74" s="92"/>
      <c r="I74" s="92"/>
      <c r="J74" s="92"/>
      <c r="K74" s="92" t="s">
        <v>84</v>
      </c>
      <c r="L74" s="92"/>
      <c r="M74" s="92"/>
      <c r="N74" s="92"/>
      <c r="O74" s="10">
        <v>250</v>
      </c>
      <c r="P74" s="10">
        <v>12125</v>
      </c>
      <c r="Q74" s="10"/>
      <c r="R74" s="10"/>
      <c r="S74" s="6">
        <v>341</v>
      </c>
      <c r="T74" s="18">
        <f t="shared" si="0"/>
        <v>13700.829665042629</v>
      </c>
      <c r="X74" t="e">
        <v>#VALUE!</v>
      </c>
      <c r="Y74" t="e">
        <v>#VALUE!</v>
      </c>
    </row>
    <row r="75" spans="1:25" x14ac:dyDescent="0.25">
      <c r="A75" s="3" t="s">
        <v>66</v>
      </c>
      <c r="C75" s="17"/>
      <c r="D75" s="17"/>
      <c r="E75" s="17"/>
      <c r="F75" s="17"/>
      <c r="G75" s="17"/>
      <c r="H75" s="18">
        <f t="shared" ref="H75:H83" si="5">G75*$U$9</f>
        <v>0</v>
      </c>
      <c r="M75" s="17">
        <v>35</v>
      </c>
      <c r="N75" s="18">
        <v>4890</v>
      </c>
      <c r="O75" s="17"/>
      <c r="P75" s="17"/>
      <c r="Q75" s="17"/>
      <c r="R75" s="17"/>
      <c r="S75" s="17"/>
      <c r="T75" s="18">
        <f t="shared" si="0"/>
        <v>0</v>
      </c>
      <c r="X75">
        <v>0</v>
      </c>
      <c r="Y75">
        <v>0</v>
      </c>
    </row>
    <row r="76" spans="1:25" x14ac:dyDescent="0.25">
      <c r="A76" s="4" t="s">
        <v>67</v>
      </c>
      <c r="C76" s="17"/>
      <c r="D76" s="17"/>
      <c r="E76" s="17"/>
      <c r="F76" s="17"/>
      <c r="G76" s="17"/>
      <c r="H76" s="18">
        <f t="shared" si="5"/>
        <v>0</v>
      </c>
      <c r="K76" s="17"/>
      <c r="L76" s="18">
        <f t="shared" ref="L76:L83" si="6">K76*W$9</f>
        <v>0</v>
      </c>
      <c r="O76" s="10">
        <v>80</v>
      </c>
      <c r="P76" s="10">
        <v>3880</v>
      </c>
      <c r="Q76" s="10"/>
      <c r="R76" s="10"/>
      <c r="S76" s="17"/>
      <c r="T76" s="18">
        <f t="shared" si="0"/>
        <v>0</v>
      </c>
      <c r="X76">
        <v>0</v>
      </c>
      <c r="Y76">
        <v>0</v>
      </c>
    </row>
    <row r="77" spans="1:25" x14ac:dyDescent="0.25">
      <c r="A77" s="7" t="s">
        <v>68</v>
      </c>
      <c r="C77" s="17"/>
      <c r="D77" s="17"/>
      <c r="E77" s="17"/>
      <c r="F77" s="17"/>
      <c r="G77" s="17"/>
      <c r="H77" s="18">
        <f t="shared" si="5"/>
        <v>0</v>
      </c>
      <c r="K77" s="17"/>
      <c r="L77" s="18">
        <f t="shared" si="6"/>
        <v>0</v>
      </c>
      <c r="O77" s="10">
        <v>270</v>
      </c>
      <c r="P77" s="10">
        <v>13095</v>
      </c>
      <c r="Q77" s="10"/>
      <c r="R77" s="10"/>
      <c r="S77" s="6">
        <v>878</v>
      </c>
      <c r="T77" s="18">
        <f t="shared" si="0"/>
        <v>35276.623008526185</v>
      </c>
      <c r="X77">
        <v>0</v>
      </c>
      <c r="Y77">
        <v>0</v>
      </c>
    </row>
    <row r="78" spans="1:25" x14ac:dyDescent="0.25">
      <c r="A78" s="7" t="s">
        <v>69</v>
      </c>
      <c r="C78" s="17"/>
      <c r="D78" s="17"/>
      <c r="E78" s="17"/>
      <c r="F78" s="17"/>
      <c r="G78" s="17"/>
      <c r="H78" s="18">
        <f t="shared" si="5"/>
        <v>0</v>
      </c>
      <c r="K78" s="17"/>
      <c r="L78" s="18">
        <f t="shared" si="6"/>
        <v>0</v>
      </c>
      <c r="O78" s="17"/>
      <c r="P78" s="17"/>
      <c r="Q78" s="17"/>
      <c r="R78" s="17"/>
      <c r="S78" s="6">
        <v>921</v>
      </c>
      <c r="T78" s="18">
        <f t="shared" ref="T78:T92" si="7">S78*V$12</f>
        <v>37004.293611449451</v>
      </c>
      <c r="X78">
        <v>0</v>
      </c>
      <c r="Y78">
        <v>0</v>
      </c>
    </row>
    <row r="79" spans="1:25" x14ac:dyDescent="0.25">
      <c r="A79" s="7" t="s">
        <v>70</v>
      </c>
      <c r="C79" s="17"/>
      <c r="D79" s="17"/>
      <c r="E79" s="17"/>
      <c r="F79" s="17"/>
      <c r="G79" s="17"/>
      <c r="H79" s="18">
        <f t="shared" si="5"/>
        <v>0</v>
      </c>
      <c r="K79" s="17"/>
      <c r="L79" s="18">
        <f t="shared" si="6"/>
        <v>0</v>
      </c>
      <c r="O79" s="17"/>
      <c r="P79" s="17"/>
      <c r="Q79" s="17"/>
      <c r="R79" s="17"/>
      <c r="S79" s="6">
        <v>882</v>
      </c>
      <c r="T79" s="18">
        <f t="shared" si="7"/>
        <v>35437.336552984161</v>
      </c>
      <c r="X79">
        <v>0</v>
      </c>
      <c r="Y79">
        <v>0</v>
      </c>
    </row>
    <row r="80" spans="1:25" x14ac:dyDescent="0.25">
      <c r="A80" s="4" t="s">
        <v>71</v>
      </c>
      <c r="C80" s="17"/>
      <c r="D80" s="17"/>
      <c r="E80" s="17"/>
      <c r="F80" s="17"/>
      <c r="G80" s="17"/>
      <c r="H80" s="18">
        <f t="shared" si="5"/>
        <v>0</v>
      </c>
      <c r="K80" s="17"/>
      <c r="L80" s="18">
        <f t="shared" si="6"/>
        <v>0</v>
      </c>
      <c r="O80" s="10">
        <v>200</v>
      </c>
      <c r="P80" s="10">
        <v>9700</v>
      </c>
      <c r="Q80" s="10"/>
      <c r="R80" s="10"/>
      <c r="S80" s="6">
        <v>957</v>
      </c>
      <c r="T80" s="18">
        <f t="shared" si="7"/>
        <v>38450.715511571252</v>
      </c>
      <c r="X80">
        <v>0</v>
      </c>
      <c r="Y80">
        <v>0</v>
      </c>
    </row>
    <row r="81" spans="1:25" x14ac:dyDescent="0.25">
      <c r="A81" s="4" t="s">
        <v>72</v>
      </c>
      <c r="C81" s="17"/>
      <c r="D81" s="17">
        <v>1800</v>
      </c>
      <c r="E81" s="17">
        <v>4365.9467218</v>
      </c>
      <c r="F81" s="17"/>
      <c r="G81" s="17"/>
      <c r="H81" s="18">
        <f t="shared" si="5"/>
        <v>0</v>
      </c>
      <c r="K81" s="17"/>
      <c r="L81" s="18">
        <f t="shared" si="6"/>
        <v>0</v>
      </c>
      <c r="O81" s="10">
        <v>250</v>
      </c>
      <c r="P81" s="10">
        <v>12125</v>
      </c>
      <c r="Q81" s="10"/>
      <c r="R81" s="10"/>
      <c r="S81" s="17"/>
      <c r="T81" s="18">
        <f t="shared" si="7"/>
        <v>0</v>
      </c>
      <c r="X81">
        <v>0</v>
      </c>
      <c r="Y81">
        <v>0</v>
      </c>
    </row>
    <row r="82" spans="1:25" x14ac:dyDescent="0.25">
      <c r="A82" s="8" t="s">
        <v>116</v>
      </c>
      <c r="B82" s="18">
        <v>61600</v>
      </c>
      <c r="C82" s="17"/>
      <c r="D82" s="17"/>
      <c r="E82" s="17"/>
      <c r="F82" s="17"/>
      <c r="G82" s="17"/>
      <c r="H82" s="18">
        <f t="shared" si="5"/>
        <v>0</v>
      </c>
      <c r="K82" s="17"/>
      <c r="L82" s="18">
        <f t="shared" si="6"/>
        <v>0</v>
      </c>
      <c r="O82" s="10"/>
      <c r="P82" s="10"/>
      <c r="Q82" s="10"/>
      <c r="R82" s="10"/>
      <c r="S82" s="17"/>
      <c r="T82" s="18">
        <f t="shared" si="7"/>
        <v>0</v>
      </c>
      <c r="X82">
        <v>0</v>
      </c>
      <c r="Y82">
        <v>0</v>
      </c>
    </row>
    <row r="83" spans="1:25" x14ac:dyDescent="0.25">
      <c r="A83" s="8" t="s">
        <v>73</v>
      </c>
      <c r="C83" s="17"/>
      <c r="D83" s="17"/>
      <c r="E83" s="17"/>
      <c r="F83" s="17"/>
      <c r="G83" s="17"/>
      <c r="H83" s="18">
        <f t="shared" si="5"/>
        <v>0</v>
      </c>
      <c r="K83" s="17"/>
      <c r="L83" s="18">
        <f t="shared" si="6"/>
        <v>0</v>
      </c>
      <c r="O83" s="17"/>
      <c r="P83" s="17"/>
      <c r="Q83" s="17"/>
      <c r="R83" s="17"/>
      <c r="S83" s="6">
        <v>493</v>
      </c>
      <c r="T83" s="18">
        <f t="shared" si="7"/>
        <v>19807.944354445797</v>
      </c>
      <c r="X83">
        <v>0</v>
      </c>
      <c r="Y83">
        <v>0</v>
      </c>
    </row>
    <row r="84" spans="1:25" x14ac:dyDescent="0.25">
      <c r="A84" s="5" t="s">
        <v>75</v>
      </c>
      <c r="C84" s="17"/>
      <c r="D84" s="17"/>
      <c r="E84" s="17"/>
      <c r="F84" s="20"/>
      <c r="G84" s="20"/>
      <c r="H84" s="20"/>
      <c r="I84" s="20"/>
      <c r="J84" s="20"/>
      <c r="K84" s="20"/>
      <c r="L84" s="20"/>
      <c r="M84" s="17"/>
      <c r="N84" s="17"/>
      <c r="O84" s="17"/>
      <c r="P84" s="17"/>
      <c r="Q84" s="17"/>
      <c r="R84" s="17"/>
      <c r="S84" s="6">
        <v>587</v>
      </c>
      <c r="T84" s="18">
        <f t="shared" si="7"/>
        <v>23584.712649208279</v>
      </c>
      <c r="X84">
        <v>0</v>
      </c>
      <c r="Y84">
        <v>0</v>
      </c>
    </row>
    <row r="85" spans="1:25" s="24" customFormat="1" x14ac:dyDescent="0.25">
      <c r="A85" s="21" t="s">
        <v>76</v>
      </c>
      <c r="B85" s="22"/>
      <c r="C85" s="23"/>
      <c r="D85" s="23"/>
      <c r="E85" s="23"/>
      <c r="F85" s="96">
        <f>89400+46505</f>
        <v>135905</v>
      </c>
      <c r="G85" s="91">
        <v>142984.85999999999</v>
      </c>
      <c r="H85" s="91">
        <v>3575</v>
      </c>
      <c r="I85" s="91"/>
      <c r="J85" s="91"/>
      <c r="K85" s="91">
        <f>G85+H85</f>
        <v>146559.85999999999</v>
      </c>
      <c r="L85" s="91" t="s">
        <v>124</v>
      </c>
      <c r="M85" s="96">
        <f>F85-91141.43</f>
        <v>44763.570000000007</v>
      </c>
      <c r="N85" s="23"/>
      <c r="O85" s="23"/>
      <c r="P85" s="23"/>
      <c r="Q85" s="23"/>
      <c r="R85" s="23"/>
      <c r="S85" s="23"/>
      <c r="T85" s="22">
        <f t="shared" si="7"/>
        <v>0</v>
      </c>
      <c r="X85" s="24">
        <v>2396.1</v>
      </c>
      <c r="Y85" s="24">
        <v>1597.4</v>
      </c>
    </row>
    <row r="86" spans="1:25" s="24" customFormat="1" x14ac:dyDescent="0.25">
      <c r="A86" s="21" t="s">
        <v>77</v>
      </c>
      <c r="B86" s="22"/>
      <c r="C86" s="23"/>
      <c r="D86" s="23"/>
      <c r="E86" s="23"/>
      <c r="F86" s="97"/>
      <c r="G86" s="91"/>
      <c r="H86" s="91"/>
      <c r="I86" s="91"/>
      <c r="J86" s="91"/>
      <c r="K86" s="91"/>
      <c r="L86" s="91"/>
      <c r="M86" s="97"/>
      <c r="N86" s="23"/>
      <c r="O86" s="23"/>
      <c r="P86" s="23"/>
      <c r="Q86" s="23"/>
      <c r="R86" s="23"/>
      <c r="S86" s="23"/>
      <c r="T86" s="22">
        <f t="shared" si="7"/>
        <v>0</v>
      </c>
      <c r="X86" s="24">
        <v>0</v>
      </c>
      <c r="Y86" s="24">
        <v>0</v>
      </c>
    </row>
    <row r="87" spans="1:25" s="24" customFormat="1" ht="50.25" customHeight="1" x14ac:dyDescent="0.25">
      <c r="A87" s="21" t="s">
        <v>78</v>
      </c>
      <c r="B87" s="22"/>
      <c r="C87" s="23"/>
      <c r="D87" s="23"/>
      <c r="E87" s="23"/>
      <c r="F87" s="98"/>
      <c r="G87" s="91"/>
      <c r="H87" s="91"/>
      <c r="I87" s="91"/>
      <c r="J87" s="91"/>
      <c r="K87" s="91"/>
      <c r="L87" s="91"/>
      <c r="M87" s="98"/>
      <c r="N87" s="23"/>
      <c r="O87" s="23"/>
      <c r="P87" s="23"/>
      <c r="Q87" s="23"/>
      <c r="R87" s="23"/>
      <c r="S87" s="23"/>
      <c r="T87" s="22">
        <f t="shared" si="7"/>
        <v>0</v>
      </c>
      <c r="X87" s="24">
        <v>0</v>
      </c>
      <c r="Y87" s="24">
        <v>0</v>
      </c>
    </row>
    <row r="88" spans="1:25" x14ac:dyDescent="0.25">
      <c r="A88" s="3" t="s">
        <v>79</v>
      </c>
      <c r="C88" s="17"/>
      <c r="D88" s="17"/>
      <c r="E88" s="17"/>
      <c r="F88" s="20"/>
      <c r="G88" s="20"/>
      <c r="H88" s="20"/>
      <c r="I88" s="20"/>
      <c r="J88" s="20"/>
      <c r="K88" s="20"/>
      <c r="L88" s="20"/>
      <c r="M88" s="17"/>
      <c r="N88" s="17"/>
      <c r="O88" s="17"/>
      <c r="P88" s="17"/>
      <c r="Q88" s="17"/>
      <c r="R88" s="17"/>
      <c r="S88" s="6">
        <v>820</v>
      </c>
      <c r="T88" s="18">
        <f t="shared" si="7"/>
        <v>32946.2766138855</v>
      </c>
      <c r="X88">
        <v>702.9</v>
      </c>
      <c r="Y88">
        <v>468.6</v>
      </c>
    </row>
    <row r="89" spans="1:25" x14ac:dyDescent="0.25">
      <c r="A89" s="3" t="s">
        <v>80</v>
      </c>
      <c r="C89" s="17"/>
      <c r="D89" s="17"/>
      <c r="E89" s="17"/>
      <c r="F89" s="20"/>
      <c r="G89" s="20"/>
      <c r="H89" s="20"/>
      <c r="I89" s="20"/>
      <c r="J89" s="20"/>
      <c r="K89" s="20"/>
      <c r="L89" s="20"/>
      <c r="M89" s="17"/>
      <c r="N89" s="17"/>
      <c r="O89" s="17"/>
      <c r="P89" s="17"/>
      <c r="Q89" s="17"/>
      <c r="R89" s="17"/>
      <c r="S89" s="6">
        <v>793</v>
      </c>
      <c r="T89" s="18">
        <f t="shared" si="7"/>
        <v>31861.46018879415</v>
      </c>
      <c r="X89">
        <v>0</v>
      </c>
      <c r="Y89">
        <v>0</v>
      </c>
    </row>
    <row r="90" spans="1:25" x14ac:dyDescent="0.25">
      <c r="A90" s="3" t="s">
        <v>81</v>
      </c>
      <c r="C90" s="17"/>
      <c r="D90" s="17"/>
      <c r="E90" s="17"/>
      <c r="F90" s="20"/>
      <c r="G90" s="20"/>
      <c r="H90" s="20"/>
      <c r="I90" s="20"/>
      <c r="J90" s="20"/>
      <c r="K90" s="20"/>
      <c r="L90" s="20"/>
      <c r="M90" s="17"/>
      <c r="N90" s="17"/>
      <c r="O90" s="17"/>
      <c r="P90" s="17"/>
      <c r="Q90" s="17"/>
      <c r="R90" s="17"/>
      <c r="S90" s="6">
        <v>915</v>
      </c>
      <c r="T90" s="18">
        <f t="shared" si="7"/>
        <v>36763.22329476248</v>
      </c>
      <c r="X90">
        <v>488.4</v>
      </c>
      <c r="Y90">
        <v>325.60000000000002</v>
      </c>
    </row>
    <row r="91" spans="1:25" x14ac:dyDescent="0.25">
      <c r="A91" s="3" t="s">
        <v>82</v>
      </c>
      <c r="C91" s="17"/>
      <c r="D91" s="17"/>
      <c r="E91" s="17"/>
      <c r="F91" s="20"/>
      <c r="G91" s="20"/>
      <c r="H91" s="20"/>
      <c r="I91" s="20"/>
      <c r="J91" s="20"/>
      <c r="K91" s="20"/>
      <c r="L91" s="20"/>
      <c r="M91" s="17"/>
      <c r="N91" s="17"/>
      <c r="O91" s="17"/>
      <c r="P91" s="17"/>
      <c r="Q91" s="17"/>
      <c r="R91" s="17"/>
      <c r="S91" s="6">
        <v>915</v>
      </c>
      <c r="T91" s="18">
        <f t="shared" si="7"/>
        <v>36763.22329476248</v>
      </c>
      <c r="X91">
        <v>0</v>
      </c>
      <c r="Y91">
        <v>0</v>
      </c>
    </row>
    <row r="92" spans="1:25" x14ac:dyDescent="0.25">
      <c r="A92" s="8" t="s">
        <v>83</v>
      </c>
      <c r="C92" s="17"/>
      <c r="D92" s="17"/>
      <c r="E92" s="17"/>
      <c r="F92" s="17"/>
      <c r="G92" s="17"/>
      <c r="H92" s="18">
        <f>G92*$U$9</f>
        <v>0</v>
      </c>
      <c r="K92" s="17"/>
      <c r="L92" s="18">
        <f>K92*W$9</f>
        <v>0</v>
      </c>
      <c r="O92" s="17"/>
      <c r="P92" s="17"/>
      <c r="Q92" s="17"/>
      <c r="R92" s="17"/>
      <c r="S92" s="6">
        <v>1597</v>
      </c>
      <c r="T92" s="18">
        <f t="shared" si="7"/>
        <v>64164.882624847742</v>
      </c>
      <c r="X92">
        <v>0</v>
      </c>
      <c r="Y92">
        <v>0</v>
      </c>
    </row>
    <row r="93" spans="1:25" x14ac:dyDescent="0.25">
      <c r="A93" s="11" t="s">
        <v>4</v>
      </c>
      <c r="B93" s="9">
        <f>SUM(B13:B92)</f>
        <v>61600</v>
      </c>
      <c r="C93" s="9">
        <f t="shared" ref="C93:T93" si="8">SUM(C13:C92)</f>
        <v>294442</v>
      </c>
      <c r="D93" s="9">
        <f t="shared" si="8"/>
        <v>14330</v>
      </c>
      <c r="E93" s="9">
        <f t="shared" si="8"/>
        <v>442932.74713160004</v>
      </c>
      <c r="F93" s="9">
        <f t="shared" si="8"/>
        <v>1002834</v>
      </c>
      <c r="G93" s="9">
        <f t="shared" si="8"/>
        <v>658046.24</v>
      </c>
      <c r="H93" s="9">
        <f t="shared" si="8"/>
        <v>16467.244500000001</v>
      </c>
      <c r="I93" s="9">
        <f t="shared" si="8"/>
        <v>0</v>
      </c>
      <c r="J93" s="9">
        <f t="shared" si="8"/>
        <v>0</v>
      </c>
      <c r="K93" s="9">
        <f t="shared" si="8"/>
        <v>674513.4844999999</v>
      </c>
      <c r="L93" s="9">
        <f t="shared" si="8"/>
        <v>473481.38</v>
      </c>
      <c r="M93" s="9">
        <f t="shared" si="8"/>
        <v>225215.48</v>
      </c>
      <c r="N93" s="9">
        <f t="shared" si="8"/>
        <v>4890</v>
      </c>
      <c r="O93" s="9">
        <f t="shared" si="8"/>
        <v>7445</v>
      </c>
      <c r="P93" s="9">
        <f t="shared" si="8"/>
        <v>362290</v>
      </c>
      <c r="Q93" s="9">
        <f t="shared" si="8"/>
        <v>0</v>
      </c>
      <c r="R93" s="9">
        <f t="shared" si="8"/>
        <v>0</v>
      </c>
      <c r="S93" s="9">
        <f t="shared" si="8"/>
        <v>16420</v>
      </c>
      <c r="T93" s="9">
        <f t="shared" si="8"/>
        <v>659729.09999999974</v>
      </c>
      <c r="X93">
        <v>19269.599999999999</v>
      </c>
      <c r="Y93">
        <v>12846.400000000001</v>
      </c>
    </row>
    <row r="96" spans="1:25" x14ac:dyDescent="0.25">
      <c r="L96" s="18" t="e">
        <f>L85+L68+L39+L30+L21+L16</f>
        <v>#VALUE!</v>
      </c>
    </row>
    <row r="97" spans="7:12" x14ac:dyDescent="0.25">
      <c r="G97" s="18">
        <f>H93+L93+N93</f>
        <v>494838.62450000003</v>
      </c>
      <c r="L97" s="18">
        <v>177594</v>
      </c>
    </row>
    <row r="98" spans="7:12" x14ac:dyDescent="0.25">
      <c r="L98" s="18" t="e">
        <f>L97-L96</f>
        <v>#VALUE!</v>
      </c>
    </row>
  </sheetData>
  <mergeCells count="79">
    <mergeCell ref="A7:R7"/>
    <mergeCell ref="H3:K3"/>
    <mergeCell ref="O3:P3"/>
    <mergeCell ref="H4:L4"/>
    <mergeCell ref="O4:Q4"/>
    <mergeCell ref="A6:R6"/>
    <mergeCell ref="A9:A11"/>
    <mergeCell ref="B9:B11"/>
    <mergeCell ref="C9:C11"/>
    <mergeCell ref="D9:E10"/>
    <mergeCell ref="F9:J9"/>
    <mergeCell ref="F10:F11"/>
    <mergeCell ref="O9:R9"/>
    <mergeCell ref="S9:T10"/>
    <mergeCell ref="G10:H10"/>
    <mergeCell ref="I10:J10"/>
    <mergeCell ref="K10:L10"/>
    <mergeCell ref="M10:N10"/>
    <mergeCell ref="O10:P10"/>
    <mergeCell ref="Q10:R10"/>
    <mergeCell ref="K9:N9"/>
    <mergeCell ref="A12:T12"/>
    <mergeCell ref="D16:D20"/>
    <mergeCell ref="E16:E20"/>
    <mergeCell ref="F16:F20"/>
    <mergeCell ref="G16:G20"/>
    <mergeCell ref="H16:H20"/>
    <mergeCell ref="I16:I20"/>
    <mergeCell ref="J16:J20"/>
    <mergeCell ref="K16:K20"/>
    <mergeCell ref="L16:L20"/>
    <mergeCell ref="O16:R16"/>
    <mergeCell ref="S16:T16"/>
    <mergeCell ref="M16:M20"/>
    <mergeCell ref="L21:L26"/>
    <mergeCell ref="F30:F38"/>
    <mergeCell ref="G30:G38"/>
    <mergeCell ref="H30:H38"/>
    <mergeCell ref="I30:I38"/>
    <mergeCell ref="J30:J38"/>
    <mergeCell ref="L30:L38"/>
    <mergeCell ref="F21:F26"/>
    <mergeCell ref="G21:G26"/>
    <mergeCell ref="H21:H26"/>
    <mergeCell ref="I21:I26"/>
    <mergeCell ref="J21:J26"/>
    <mergeCell ref="K21:K26"/>
    <mergeCell ref="K30:K38"/>
    <mergeCell ref="S52:T52"/>
    <mergeCell ref="F68:F73"/>
    <mergeCell ref="G68:G73"/>
    <mergeCell ref="H68:H73"/>
    <mergeCell ref="I68:I73"/>
    <mergeCell ref="J68:J73"/>
    <mergeCell ref="K68:K73"/>
    <mergeCell ref="F39:F41"/>
    <mergeCell ref="M39:M41"/>
    <mergeCell ref="M30:M38"/>
    <mergeCell ref="G39:G41"/>
    <mergeCell ref="H39:H41"/>
    <mergeCell ref="I39:I41"/>
    <mergeCell ref="J39:J41"/>
    <mergeCell ref="K39:K41"/>
    <mergeCell ref="L39:L41"/>
    <mergeCell ref="K85:K87"/>
    <mergeCell ref="L85:L87"/>
    <mergeCell ref="F52:J52"/>
    <mergeCell ref="K52:N52"/>
    <mergeCell ref="O52:R52"/>
    <mergeCell ref="M68:M73"/>
    <mergeCell ref="M85:M87"/>
    <mergeCell ref="L68:L73"/>
    <mergeCell ref="F74:J74"/>
    <mergeCell ref="K74:N74"/>
    <mergeCell ref="F85:F87"/>
    <mergeCell ref="G85:G87"/>
    <mergeCell ref="H85:H87"/>
    <mergeCell ref="I85:I87"/>
    <mergeCell ref="J85:J87"/>
  </mergeCells>
  <conditionalFormatting sqref="L13:N15 L27:N29 L44:N51 L53:N65 L92:N92 L76:N83 N75">
    <cfRule type="cellIs" dxfId="13" priority="3" operator="equal">
      <formula>0</formula>
    </cfRule>
  </conditionalFormatting>
  <conditionalFormatting sqref="H92:J92 L76:N83 T13:T15 L13:N15 L27:N29 L44:N51 L53:N65 L92:N92 N75 H75:J83 H53:J65 H44:J51 H27:J29 H13:J15 T17:T51 T53:T92">
    <cfRule type="cellIs" dxfId="12" priority="2" operator="equal">
      <formula>0</formula>
    </cfRule>
  </conditionalFormatting>
  <conditionalFormatting sqref="F12 F16:F26 F30:F43 P12:R15 C9:E9 K9:T11 C93:F1048576 D74:E74 P17:R51 L12:N16 G11:H51 I10:J51 F66:F73 L53:N68 C12:E73 F84:F91 G75:J1048576 L75:N85 C75:E92 P53:R1048576 K12:K1048576 S12:T1048576 O12:O1048576 B9:B1048576 L21:N30 L17:L20 N17:N20 L42:N51 L40:L41 N40:N41 L39:N39 L31:L38 N31:N38 L69:L73 N69:N73 L88:N1048576 L86:L87 N86:N87 G53:J73">
    <cfRule type="cellIs" dxfId="11" priority="1" operator="equal">
      <formula>0</formula>
    </cfRule>
  </conditionalFormatting>
  <printOptions horizontalCentered="1"/>
  <pageMargins left="0" right="0" top="0" bottom="0.39370078740157483" header="0.19685039370078741" footer="0.19685039370078741"/>
  <pageSetup paperSize="9" scale="5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view="pageBreakPreview" zoomScale="60" zoomScaleNormal="70" workbookViewId="0">
      <pane xSplit="1" ySplit="11" topLeftCell="B12" activePane="bottomRight" state="frozen"/>
      <selection pane="topRight" activeCell="B1" sqref="B1"/>
      <selection pane="bottomLeft" activeCell="A4" sqref="A4"/>
      <selection pane="bottomRight" sqref="A1:A5"/>
    </sheetView>
  </sheetViews>
  <sheetFormatPr defaultRowHeight="15.75" x14ac:dyDescent="0.25"/>
  <cols>
    <col min="1" max="1" width="57" style="2" customWidth="1"/>
    <col min="2" max="2" width="16.5703125" style="2" customWidth="1"/>
    <col min="3" max="3" width="16.5703125" style="27" customWidth="1"/>
    <col min="4" max="4" width="20.5703125" style="27" customWidth="1"/>
    <col min="5" max="6" width="15.7109375" style="27" hidden="1" customWidth="1"/>
    <col min="7" max="7" width="14.7109375" style="27" customWidth="1"/>
    <col min="8" max="8" width="13.85546875" style="76" customWidth="1"/>
    <col min="9" max="9" width="16.85546875" style="27" customWidth="1"/>
    <col min="10" max="11" width="13.85546875" style="27" hidden="1" customWidth="1"/>
    <col min="12" max="12" width="15.5703125" style="27" customWidth="1"/>
    <col min="13" max="13" width="13.85546875" style="27" customWidth="1"/>
    <col min="14" max="14" width="19.5703125" style="27" customWidth="1"/>
    <col min="15" max="15" width="19.28515625" style="27" customWidth="1"/>
    <col min="16" max="16" width="12.85546875" style="27" customWidth="1"/>
    <col min="17" max="17" width="11.85546875" style="27" customWidth="1"/>
    <col min="18" max="18" width="13.85546875" style="27" customWidth="1"/>
    <col min="19" max="19" width="13.85546875" style="29" customWidth="1"/>
    <col min="20" max="20" width="13.85546875" style="27" customWidth="1"/>
    <col min="21" max="30" width="9.140625" customWidth="1"/>
  </cols>
  <sheetData>
    <row r="1" spans="1:25" x14ac:dyDescent="0.25">
      <c r="A1" s="14" t="s">
        <v>109</v>
      </c>
      <c r="B1" s="13"/>
      <c r="C1" s="14" t="s">
        <v>99</v>
      </c>
      <c r="D1" s="13"/>
      <c r="E1" s="13"/>
      <c r="F1" s="13"/>
      <c r="G1" s="13"/>
      <c r="H1" s="70"/>
      <c r="I1" s="13"/>
      <c r="J1" s="13"/>
      <c r="K1" s="13"/>
      <c r="L1" s="13"/>
      <c r="M1" s="13"/>
      <c r="N1" s="13"/>
      <c r="O1" s="14" t="s">
        <v>213</v>
      </c>
      <c r="P1" s="13"/>
      <c r="Q1" s="13"/>
      <c r="R1" s="13"/>
      <c r="S1" s="13"/>
      <c r="T1" s="13"/>
    </row>
    <row r="2" spans="1:25" x14ac:dyDescent="0.25">
      <c r="A2" s="14" t="s">
        <v>110</v>
      </c>
      <c r="B2" s="13"/>
      <c r="C2" s="14" t="s">
        <v>100</v>
      </c>
      <c r="D2" s="13"/>
      <c r="E2" s="13"/>
      <c r="F2" s="13"/>
      <c r="G2" s="13"/>
      <c r="H2" s="70"/>
      <c r="I2" s="13"/>
      <c r="J2" s="13"/>
      <c r="K2" s="13"/>
      <c r="L2" s="13"/>
      <c r="M2" s="13"/>
      <c r="N2" s="13"/>
      <c r="O2" s="14" t="s">
        <v>100</v>
      </c>
      <c r="P2" s="13"/>
      <c r="Q2" s="13"/>
      <c r="R2" s="13"/>
      <c r="S2" s="13"/>
      <c r="T2" s="13"/>
    </row>
    <row r="3" spans="1:25" ht="31.5" customHeight="1" x14ac:dyDescent="0.25">
      <c r="A3" s="14" t="s">
        <v>111</v>
      </c>
      <c r="B3" s="13"/>
      <c r="C3" s="115" t="s">
        <v>208</v>
      </c>
      <c r="D3" s="115"/>
      <c r="E3" s="115"/>
      <c r="F3" s="115"/>
      <c r="G3" s="115"/>
      <c r="H3" s="70"/>
      <c r="I3" s="13"/>
      <c r="J3" s="13"/>
      <c r="K3" s="13"/>
      <c r="L3" s="13"/>
      <c r="M3" s="13"/>
      <c r="N3" s="13"/>
      <c r="O3" s="115" t="s">
        <v>101</v>
      </c>
      <c r="P3" s="115"/>
      <c r="Q3" s="13"/>
      <c r="R3" s="13"/>
      <c r="S3" s="13"/>
      <c r="T3" s="13"/>
    </row>
    <row r="4" spans="1:25" ht="14.25" customHeight="1" x14ac:dyDescent="0.25">
      <c r="A4" s="14" t="s">
        <v>112</v>
      </c>
      <c r="B4" s="13"/>
      <c r="C4" s="115" t="s">
        <v>209</v>
      </c>
      <c r="D4" s="115"/>
      <c r="E4" s="115"/>
      <c r="F4" s="115"/>
      <c r="G4" s="115"/>
      <c r="H4" s="70"/>
      <c r="I4" s="13"/>
      <c r="J4" s="13"/>
      <c r="K4" s="13"/>
      <c r="L4" s="13"/>
      <c r="M4" s="13"/>
      <c r="N4" s="13"/>
      <c r="O4" s="115" t="s">
        <v>130</v>
      </c>
      <c r="P4" s="115"/>
      <c r="Q4" s="115"/>
      <c r="R4" s="13"/>
      <c r="S4" s="13"/>
      <c r="T4" s="13"/>
    </row>
    <row r="5" spans="1:25" ht="31.5" customHeight="1" x14ac:dyDescent="0.25">
      <c r="A5" s="14" t="s">
        <v>128</v>
      </c>
      <c r="B5" s="13"/>
      <c r="C5" s="14" t="s">
        <v>129</v>
      </c>
      <c r="D5" s="14"/>
      <c r="E5" s="14"/>
      <c r="F5" s="13"/>
      <c r="G5" s="13"/>
      <c r="H5" s="70"/>
      <c r="I5" s="13"/>
      <c r="J5" s="13"/>
      <c r="K5" s="13"/>
      <c r="L5" s="13"/>
      <c r="M5" s="13"/>
      <c r="N5" s="13"/>
      <c r="O5" s="14" t="s">
        <v>129</v>
      </c>
      <c r="P5" s="14"/>
      <c r="Q5" s="14"/>
      <c r="R5" s="13"/>
      <c r="S5" s="13"/>
      <c r="T5" s="13"/>
    </row>
    <row r="6" spans="1:25" ht="31.5" customHeight="1" x14ac:dyDescent="0.3">
      <c r="A6" s="116" t="s">
        <v>104</v>
      </c>
      <c r="B6" s="116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3"/>
      <c r="S6" s="13"/>
      <c r="T6" s="13"/>
    </row>
    <row r="7" spans="1:25" ht="28.5" customHeight="1" x14ac:dyDescent="0.25">
      <c r="A7" s="114" t="s">
        <v>131</v>
      </c>
      <c r="B7" s="114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26"/>
      <c r="S7" s="30"/>
      <c r="T7" s="26"/>
    </row>
    <row r="8" spans="1:25" ht="15" customHeight="1" x14ac:dyDescent="0.25">
      <c r="A8" s="26"/>
      <c r="B8" s="30"/>
      <c r="C8" s="26"/>
      <c r="D8" s="26"/>
      <c r="E8" s="26"/>
      <c r="F8" s="26"/>
      <c r="G8" s="26"/>
      <c r="H8" s="39"/>
      <c r="I8" s="26"/>
      <c r="J8" s="26"/>
      <c r="K8" s="26"/>
      <c r="L8" s="26"/>
      <c r="M8" s="26"/>
      <c r="N8" s="26"/>
      <c r="O8" s="26"/>
      <c r="P8" s="26"/>
      <c r="Q8" s="26"/>
      <c r="R8" s="26"/>
      <c r="S8" s="30"/>
      <c r="T8" s="26"/>
    </row>
    <row r="9" spans="1:25" ht="31.5" customHeight="1" x14ac:dyDescent="0.25">
      <c r="A9" s="123" t="s">
        <v>0</v>
      </c>
      <c r="B9" s="123" t="s">
        <v>132</v>
      </c>
      <c r="C9" s="123"/>
      <c r="D9" s="123"/>
      <c r="E9" s="92" t="s">
        <v>93</v>
      </c>
      <c r="F9" s="92"/>
      <c r="G9" s="102" t="s">
        <v>92</v>
      </c>
      <c r="H9" s="103"/>
      <c r="I9" s="103"/>
      <c r="J9" s="36"/>
      <c r="K9" s="37"/>
      <c r="L9" s="102" t="s">
        <v>90</v>
      </c>
      <c r="M9" s="103"/>
      <c r="N9" s="104"/>
      <c r="O9" s="102" t="s">
        <v>2</v>
      </c>
      <c r="P9" s="103"/>
      <c r="Q9" s="104"/>
      <c r="R9" s="92" t="s">
        <v>3</v>
      </c>
      <c r="S9" s="92"/>
      <c r="T9" s="92"/>
      <c r="U9">
        <v>38.870401009274666</v>
      </c>
      <c r="V9">
        <v>47.909146789345492</v>
      </c>
      <c r="W9">
        <v>30</v>
      </c>
    </row>
    <row r="10" spans="1:25" ht="15.75" customHeight="1" x14ac:dyDescent="0.25">
      <c r="A10" s="123"/>
      <c r="B10" s="123" t="s">
        <v>133</v>
      </c>
      <c r="C10" s="92" t="s">
        <v>134</v>
      </c>
      <c r="D10" s="92" t="s">
        <v>135</v>
      </c>
      <c r="E10" s="92"/>
      <c r="F10" s="92"/>
      <c r="G10" s="123" t="s">
        <v>168</v>
      </c>
      <c r="H10" s="122" t="s">
        <v>134</v>
      </c>
      <c r="I10" s="92" t="s">
        <v>135</v>
      </c>
      <c r="J10" s="35"/>
      <c r="K10" s="37"/>
      <c r="L10" s="123" t="s">
        <v>169</v>
      </c>
      <c r="M10" s="92" t="s">
        <v>134</v>
      </c>
      <c r="N10" s="92" t="s">
        <v>135</v>
      </c>
      <c r="O10" s="123" t="s">
        <v>170</v>
      </c>
      <c r="P10" s="92" t="s">
        <v>134</v>
      </c>
      <c r="Q10" s="92" t="s">
        <v>135</v>
      </c>
      <c r="R10" s="123" t="s">
        <v>171</v>
      </c>
      <c r="S10" s="92" t="s">
        <v>134</v>
      </c>
      <c r="T10" s="92" t="s">
        <v>135</v>
      </c>
    </row>
    <row r="11" spans="1:25" ht="36" customHeight="1" x14ac:dyDescent="0.25">
      <c r="A11" s="123"/>
      <c r="B11" s="123"/>
      <c r="C11" s="92"/>
      <c r="D11" s="92"/>
      <c r="E11" s="25" t="s">
        <v>96</v>
      </c>
      <c r="F11" s="25" t="s">
        <v>1</v>
      </c>
      <c r="G11" s="123"/>
      <c r="H11" s="122"/>
      <c r="I11" s="92"/>
      <c r="J11" s="28"/>
      <c r="K11" s="28"/>
      <c r="L11" s="123"/>
      <c r="M11" s="92"/>
      <c r="N11" s="92"/>
      <c r="O11" s="123"/>
      <c r="P11" s="92"/>
      <c r="Q11" s="92"/>
      <c r="R11" s="123"/>
      <c r="S11" s="92"/>
      <c r="T11" s="92"/>
    </row>
    <row r="12" spans="1:25" ht="24.75" customHeight="1" x14ac:dyDescent="0.25">
      <c r="A12" s="99" t="s">
        <v>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1"/>
      <c r="V12">
        <v>40.178386114494515</v>
      </c>
      <c r="X12">
        <v>0</v>
      </c>
      <c r="Y12">
        <v>0</v>
      </c>
    </row>
    <row r="13" spans="1:25" x14ac:dyDescent="0.25">
      <c r="A13" s="43" t="s">
        <v>149</v>
      </c>
      <c r="B13" s="40">
        <v>1</v>
      </c>
      <c r="C13" s="54">
        <v>83673.42</v>
      </c>
      <c r="D13" s="52"/>
      <c r="E13" s="25"/>
      <c r="F13" s="25"/>
      <c r="G13" s="50">
        <v>1009</v>
      </c>
      <c r="H13" s="71">
        <v>49941.06</v>
      </c>
      <c r="I13" s="43" t="s">
        <v>137</v>
      </c>
      <c r="L13" s="48">
        <v>289</v>
      </c>
      <c r="M13" s="49">
        <v>60967.41</v>
      </c>
      <c r="N13" s="27" t="s">
        <v>162</v>
      </c>
      <c r="O13" s="118" t="s">
        <v>174</v>
      </c>
      <c r="P13" s="119"/>
      <c r="Q13" s="120"/>
      <c r="R13" s="109" t="s">
        <v>180</v>
      </c>
      <c r="S13" s="117"/>
      <c r="T13" s="110"/>
      <c r="X13">
        <v>0</v>
      </c>
      <c r="Y13">
        <v>0</v>
      </c>
    </row>
    <row r="14" spans="1:25" x14ac:dyDescent="0.25">
      <c r="A14" s="43" t="s">
        <v>185</v>
      </c>
      <c r="B14" s="40"/>
      <c r="C14" s="54"/>
      <c r="D14" s="52"/>
      <c r="E14" s="28"/>
      <c r="F14" s="28"/>
      <c r="G14" s="50"/>
      <c r="H14" s="71"/>
      <c r="I14" s="43"/>
      <c r="J14" s="29"/>
      <c r="K14" s="29"/>
      <c r="L14" s="48"/>
      <c r="M14" s="49"/>
      <c r="N14" s="29"/>
      <c r="O14" s="58">
        <v>210</v>
      </c>
      <c r="P14" s="63">
        <v>7849.8</v>
      </c>
      <c r="Q14" s="60" t="s">
        <v>202</v>
      </c>
      <c r="R14" s="109" t="s">
        <v>180</v>
      </c>
      <c r="S14" s="117"/>
      <c r="T14" s="110"/>
    </row>
    <row r="15" spans="1:25" x14ac:dyDescent="0.25">
      <c r="A15" s="43" t="s">
        <v>186</v>
      </c>
      <c r="B15" s="40"/>
      <c r="C15" s="54"/>
      <c r="D15" s="52"/>
      <c r="E15" s="28"/>
      <c r="F15" s="28"/>
      <c r="G15" s="50"/>
      <c r="H15" s="71"/>
      <c r="I15" s="43"/>
      <c r="J15" s="29"/>
      <c r="K15" s="29"/>
      <c r="L15" s="48"/>
      <c r="M15" s="49"/>
      <c r="N15" s="29"/>
      <c r="O15" s="58">
        <v>200</v>
      </c>
      <c r="P15" s="63">
        <v>7476</v>
      </c>
      <c r="Q15" s="60" t="s">
        <v>202</v>
      </c>
      <c r="R15" s="109" t="s">
        <v>180</v>
      </c>
      <c r="S15" s="117"/>
      <c r="T15" s="110"/>
    </row>
    <row r="16" spans="1:25" x14ac:dyDescent="0.25">
      <c r="A16" s="43" t="s">
        <v>187</v>
      </c>
      <c r="B16" s="40"/>
      <c r="C16" s="54"/>
      <c r="D16" s="52"/>
      <c r="E16" s="28"/>
      <c r="F16" s="28"/>
      <c r="G16" s="50"/>
      <c r="H16" s="71"/>
      <c r="I16" s="43"/>
      <c r="J16" s="29"/>
      <c r="K16" s="29"/>
      <c r="L16" s="48"/>
      <c r="M16" s="49"/>
      <c r="N16" s="29"/>
      <c r="O16" s="58">
        <v>230</v>
      </c>
      <c r="P16" s="63">
        <v>8597.4</v>
      </c>
      <c r="Q16" s="60" t="s">
        <v>202</v>
      </c>
      <c r="R16" s="109" t="s">
        <v>180</v>
      </c>
      <c r="S16" s="117"/>
      <c r="T16" s="110"/>
    </row>
    <row r="17" spans="1:25" x14ac:dyDescent="0.25">
      <c r="A17" s="43" t="s">
        <v>188</v>
      </c>
      <c r="B17" s="40"/>
      <c r="C17" s="54"/>
      <c r="D17" s="52"/>
      <c r="E17" s="28"/>
      <c r="F17" s="28"/>
      <c r="G17" s="50"/>
      <c r="H17" s="71"/>
      <c r="I17" s="43"/>
      <c r="J17" s="29"/>
      <c r="K17" s="29"/>
      <c r="L17" s="48"/>
      <c r="M17" s="49"/>
      <c r="N17" s="29"/>
      <c r="O17" s="58">
        <v>200</v>
      </c>
      <c r="P17" s="63">
        <v>9660</v>
      </c>
      <c r="Q17" s="60" t="s">
        <v>200</v>
      </c>
      <c r="R17" s="109" t="s">
        <v>180</v>
      </c>
      <c r="S17" s="117"/>
      <c r="T17" s="110"/>
    </row>
    <row r="18" spans="1:25" x14ac:dyDescent="0.25">
      <c r="A18" s="43" t="s">
        <v>205</v>
      </c>
      <c r="B18" s="40"/>
      <c r="C18" s="54"/>
      <c r="D18" s="52"/>
      <c r="E18" s="28"/>
      <c r="F18" s="28"/>
      <c r="G18" s="50"/>
      <c r="H18" s="71"/>
      <c r="I18" s="43"/>
      <c r="J18" s="29"/>
      <c r="K18" s="29"/>
      <c r="L18" s="48"/>
      <c r="M18" s="49"/>
      <c r="N18" s="29"/>
      <c r="O18" s="58">
        <v>200</v>
      </c>
      <c r="P18" s="63">
        <v>9660</v>
      </c>
      <c r="Q18" s="60" t="s">
        <v>200</v>
      </c>
      <c r="R18" s="109" t="s">
        <v>180</v>
      </c>
      <c r="S18" s="117"/>
      <c r="T18" s="110"/>
    </row>
    <row r="19" spans="1:25" x14ac:dyDescent="0.25">
      <c r="A19" s="43" t="s">
        <v>55</v>
      </c>
      <c r="B19" s="40"/>
      <c r="C19" s="54"/>
      <c r="D19" s="52"/>
      <c r="E19" s="28"/>
      <c r="F19" s="28"/>
      <c r="G19" s="50"/>
      <c r="H19" s="71"/>
      <c r="I19" s="43"/>
      <c r="J19" s="29"/>
      <c r="K19" s="29"/>
      <c r="L19" s="48"/>
      <c r="M19" s="49"/>
      <c r="N19" s="29"/>
      <c r="O19" s="58">
        <v>130</v>
      </c>
      <c r="P19" s="63">
        <v>4859.3999999999996</v>
      </c>
      <c r="Q19" s="60" t="s">
        <v>200</v>
      </c>
      <c r="R19" s="109" t="s">
        <v>180</v>
      </c>
      <c r="S19" s="117"/>
      <c r="T19" s="110"/>
    </row>
    <row r="20" spans="1:25" x14ac:dyDescent="0.25">
      <c r="A20" s="43" t="s">
        <v>192</v>
      </c>
      <c r="B20" s="40"/>
      <c r="C20" s="54"/>
      <c r="D20" s="52"/>
      <c r="E20" s="28"/>
      <c r="F20" s="28"/>
      <c r="G20" s="50"/>
      <c r="H20" s="71"/>
      <c r="I20" s="43"/>
      <c r="J20" s="29"/>
      <c r="K20" s="29"/>
      <c r="L20" s="48"/>
      <c r="M20" s="49"/>
      <c r="N20" s="29"/>
      <c r="O20" s="58">
        <v>110</v>
      </c>
      <c r="P20" s="63">
        <v>4111.8</v>
      </c>
      <c r="Q20" s="60" t="s">
        <v>200</v>
      </c>
      <c r="R20" s="109" t="s">
        <v>180</v>
      </c>
      <c r="S20" s="117"/>
      <c r="T20" s="110"/>
    </row>
    <row r="21" spans="1:25" x14ac:dyDescent="0.25">
      <c r="A21" s="47" t="s">
        <v>150</v>
      </c>
      <c r="B21" s="40"/>
      <c r="C21" s="54"/>
      <c r="D21" s="52"/>
      <c r="E21" s="25"/>
      <c r="F21" s="25"/>
      <c r="G21" s="50">
        <v>292</v>
      </c>
      <c r="H21" s="71">
        <v>16216.07</v>
      </c>
      <c r="I21" s="43" t="s">
        <v>138</v>
      </c>
      <c r="L21" s="48">
        <v>75</v>
      </c>
      <c r="M21" s="49">
        <v>15603.9</v>
      </c>
      <c r="N21" s="27" t="str">
        <f>I21</f>
        <v>15сен-15окт</v>
      </c>
      <c r="O21" s="118" t="s">
        <v>174</v>
      </c>
      <c r="P21" s="119"/>
      <c r="Q21" s="120"/>
      <c r="R21" s="102" t="s">
        <v>172</v>
      </c>
      <c r="S21" s="103"/>
      <c r="T21" s="104"/>
      <c r="X21">
        <v>0</v>
      </c>
      <c r="Y21">
        <v>0</v>
      </c>
    </row>
    <row r="22" spans="1:25" x14ac:dyDescent="0.25">
      <c r="A22" s="47" t="s">
        <v>151</v>
      </c>
      <c r="B22" s="40"/>
      <c r="C22" s="54"/>
      <c r="D22" s="52"/>
      <c r="E22" s="25"/>
      <c r="F22" s="25"/>
      <c r="G22" s="50">
        <v>520</v>
      </c>
      <c r="H22" s="71">
        <v>27834.17</v>
      </c>
      <c r="I22" s="43" t="s">
        <v>139</v>
      </c>
      <c r="L22" s="48">
        <v>174</v>
      </c>
      <c r="M22" s="49">
        <v>36980.050000000003</v>
      </c>
      <c r="N22" s="27" t="str">
        <f>I22</f>
        <v>25авг-25сент</v>
      </c>
      <c r="O22" s="10">
        <v>200</v>
      </c>
      <c r="P22" s="64">
        <v>7476</v>
      </c>
      <c r="Q22" s="56" t="s">
        <v>166</v>
      </c>
      <c r="R22" s="102" t="s">
        <v>207</v>
      </c>
      <c r="S22" s="103"/>
      <c r="T22" s="104"/>
      <c r="X22">
        <v>0</v>
      </c>
      <c r="Y22">
        <v>0</v>
      </c>
    </row>
    <row r="23" spans="1:25" x14ac:dyDescent="0.25">
      <c r="A23" s="47" t="s">
        <v>152</v>
      </c>
      <c r="B23" s="40"/>
      <c r="C23" s="54"/>
      <c r="D23" s="52"/>
      <c r="E23" s="25"/>
      <c r="F23" s="25"/>
      <c r="G23" s="50">
        <v>438</v>
      </c>
      <c r="H23" s="71">
        <v>22327.63</v>
      </c>
      <c r="I23" s="43" t="s">
        <v>140</v>
      </c>
      <c r="L23" s="48">
        <v>190</v>
      </c>
      <c r="M23" s="49">
        <v>40333.230000000003</v>
      </c>
      <c r="N23" s="27" t="str">
        <f>I23</f>
        <v>25сен-25окт</v>
      </c>
      <c r="O23" s="118" t="s">
        <v>174</v>
      </c>
      <c r="P23" s="119"/>
      <c r="Q23" s="120"/>
      <c r="R23" s="102" t="s">
        <v>173</v>
      </c>
      <c r="S23" s="103"/>
      <c r="T23" s="104"/>
      <c r="X23">
        <v>0</v>
      </c>
      <c r="Y23">
        <v>0</v>
      </c>
    </row>
    <row r="24" spans="1:25" x14ac:dyDescent="0.25">
      <c r="A24" s="47" t="s">
        <v>153</v>
      </c>
      <c r="B24" s="40"/>
      <c r="C24" s="54"/>
      <c r="D24" s="52"/>
      <c r="E24" s="25"/>
      <c r="F24" s="25"/>
      <c r="G24" s="50">
        <v>400</v>
      </c>
      <c r="H24" s="71">
        <v>21883.06</v>
      </c>
      <c r="I24" s="43" t="s">
        <v>141</v>
      </c>
      <c r="L24" s="48">
        <v>258</v>
      </c>
      <c r="M24" s="49">
        <v>54247.76</v>
      </c>
      <c r="N24" s="27" t="str">
        <f>I24</f>
        <v>20мая-20июня</v>
      </c>
      <c r="O24" s="118" t="s">
        <v>174</v>
      </c>
      <c r="P24" s="119"/>
      <c r="Q24" s="120"/>
      <c r="R24" s="102" t="s">
        <v>173</v>
      </c>
      <c r="S24" s="103"/>
      <c r="T24" s="104"/>
      <c r="U24">
        <f>H24/G24</f>
        <v>54.707650000000001</v>
      </c>
      <c r="V24">
        <f>M24/L24</f>
        <v>210.26263565891475</v>
      </c>
      <c r="X24">
        <v>0</v>
      </c>
      <c r="Y24">
        <v>0</v>
      </c>
    </row>
    <row r="25" spans="1:25" x14ac:dyDescent="0.25">
      <c r="A25" s="47" t="s">
        <v>136</v>
      </c>
      <c r="B25" s="40"/>
      <c r="C25" s="54"/>
      <c r="D25" s="52"/>
      <c r="E25" s="25"/>
      <c r="F25" s="25"/>
      <c r="G25" s="50">
        <v>272</v>
      </c>
      <c r="H25" s="71">
        <v>9862.2999999999993</v>
      </c>
      <c r="I25" s="43" t="s">
        <v>137</v>
      </c>
      <c r="L25" s="48"/>
      <c r="M25" s="49"/>
      <c r="O25" s="118" t="s">
        <v>175</v>
      </c>
      <c r="P25" s="119"/>
      <c r="Q25" s="120"/>
      <c r="R25" s="102" t="s">
        <v>173</v>
      </c>
      <c r="S25" s="103"/>
      <c r="T25" s="104"/>
      <c r="V25" t="e">
        <f t="shared" ref="V25:V54" si="0">M25/L25</f>
        <v>#DIV/0!</v>
      </c>
      <c r="X25">
        <v>0</v>
      </c>
      <c r="Y25">
        <v>0</v>
      </c>
    </row>
    <row r="26" spans="1:25" x14ac:dyDescent="0.25">
      <c r="A26" s="47" t="s">
        <v>154</v>
      </c>
      <c r="B26" s="41"/>
      <c r="C26" s="54"/>
      <c r="D26" s="52"/>
      <c r="E26" s="25"/>
      <c r="F26" s="25"/>
      <c r="G26" s="50">
        <v>750</v>
      </c>
      <c r="H26" s="71">
        <v>27194.400000000001</v>
      </c>
      <c r="I26" s="43" t="s">
        <v>142</v>
      </c>
      <c r="J26" s="25"/>
      <c r="K26" s="25"/>
      <c r="L26" s="48"/>
      <c r="M26" s="48"/>
      <c r="N26" s="25"/>
      <c r="O26" s="102" t="s">
        <v>174</v>
      </c>
      <c r="P26" s="103"/>
      <c r="Q26" s="104"/>
      <c r="R26" s="102" t="s">
        <v>173</v>
      </c>
      <c r="S26" s="103"/>
      <c r="T26" s="104"/>
      <c r="U26">
        <f t="shared" ref="U26" si="1">H26/G26</f>
        <v>36.2592</v>
      </c>
      <c r="V26" t="e">
        <f t="shared" si="0"/>
        <v>#DIV/0!</v>
      </c>
    </row>
    <row r="27" spans="1:25" x14ac:dyDescent="0.25">
      <c r="A27" s="47" t="s">
        <v>155</v>
      </c>
      <c r="B27" s="42"/>
      <c r="C27" s="54"/>
      <c r="D27" s="52"/>
      <c r="E27" s="25"/>
      <c r="F27" s="25"/>
      <c r="G27" s="50">
        <v>525</v>
      </c>
      <c r="H27" s="71">
        <v>29452</v>
      </c>
      <c r="I27" s="43" t="s">
        <v>143</v>
      </c>
      <c r="J27" s="25"/>
      <c r="K27" s="25"/>
      <c r="L27" s="48">
        <v>314</v>
      </c>
      <c r="M27" s="48">
        <v>68032.5</v>
      </c>
      <c r="N27" s="25" t="str">
        <f>I27</f>
        <v>25июл-25авг</v>
      </c>
      <c r="O27" s="102" t="s">
        <v>174</v>
      </c>
      <c r="P27" s="103"/>
      <c r="Q27" s="104"/>
      <c r="R27" s="102" t="s">
        <v>173</v>
      </c>
      <c r="S27" s="103"/>
      <c r="T27" s="104"/>
      <c r="V27">
        <f t="shared" si="0"/>
        <v>216.6640127388535</v>
      </c>
    </row>
    <row r="28" spans="1:25" x14ac:dyDescent="0.25">
      <c r="A28" s="47" t="s">
        <v>156</v>
      </c>
      <c r="B28" s="40"/>
      <c r="C28" s="54"/>
      <c r="D28" s="52"/>
      <c r="E28" s="25"/>
      <c r="F28" s="25"/>
      <c r="G28" s="50">
        <v>832</v>
      </c>
      <c r="H28" s="71">
        <v>31631.919999999998</v>
      </c>
      <c r="I28" s="43" t="s">
        <v>144</v>
      </c>
      <c r="L28" s="48">
        <v>272</v>
      </c>
      <c r="M28" s="49">
        <v>59033.77</v>
      </c>
      <c r="N28" s="27" t="str">
        <f>I28</f>
        <v>20июл-20авг</v>
      </c>
      <c r="O28" s="118" t="s">
        <v>174</v>
      </c>
      <c r="P28" s="119"/>
      <c r="Q28" s="120"/>
      <c r="R28" s="102" t="s">
        <v>173</v>
      </c>
      <c r="S28" s="103"/>
      <c r="T28" s="104"/>
      <c r="U28">
        <f t="shared" ref="U28" si="2">H28/G28</f>
        <v>38.019134615384615</v>
      </c>
      <c r="V28">
        <f t="shared" si="0"/>
        <v>217.03591911764704</v>
      </c>
      <c r="X28">
        <v>0</v>
      </c>
      <c r="Y28">
        <v>0</v>
      </c>
    </row>
    <row r="29" spans="1:25" x14ac:dyDescent="0.25">
      <c r="A29" s="47" t="s">
        <v>157</v>
      </c>
      <c r="B29" s="42"/>
      <c r="C29" s="49"/>
      <c r="D29" s="52"/>
      <c r="E29" s="25"/>
      <c r="F29" s="25"/>
      <c r="G29" s="50">
        <v>324</v>
      </c>
      <c r="H29" s="71">
        <v>11746.87</v>
      </c>
      <c r="I29" s="61" t="s">
        <v>141</v>
      </c>
      <c r="L29" s="48">
        <v>199</v>
      </c>
      <c r="M29" s="49">
        <v>41942.879999999997</v>
      </c>
      <c r="N29" s="27" t="str">
        <f>I29</f>
        <v>20мая-20июня</v>
      </c>
      <c r="O29" s="118" t="s">
        <v>174</v>
      </c>
      <c r="P29" s="119"/>
      <c r="Q29" s="120"/>
      <c r="R29" s="102" t="s">
        <v>173</v>
      </c>
      <c r="S29" s="103"/>
      <c r="T29" s="104"/>
      <c r="V29">
        <f t="shared" si="0"/>
        <v>210.76824120603013</v>
      </c>
      <c r="X29">
        <v>0</v>
      </c>
      <c r="Y29">
        <v>0</v>
      </c>
    </row>
    <row r="30" spans="1:25" x14ac:dyDescent="0.25">
      <c r="A30" s="47" t="s">
        <v>196</v>
      </c>
      <c r="B30" s="42"/>
      <c r="C30" s="49"/>
      <c r="D30" s="52"/>
      <c r="E30" s="38"/>
      <c r="F30" s="38"/>
      <c r="G30" s="50"/>
      <c r="H30" s="71"/>
      <c r="I30" s="61"/>
      <c r="J30" s="29"/>
      <c r="K30" s="29"/>
      <c r="L30" s="48"/>
      <c r="M30" s="49"/>
      <c r="N30" s="29"/>
      <c r="O30" s="10">
        <v>74</v>
      </c>
      <c r="P30" s="64">
        <v>3574.2</v>
      </c>
      <c r="Q30" s="10" t="s">
        <v>197</v>
      </c>
      <c r="R30" s="69"/>
      <c r="S30" s="69"/>
      <c r="T30" s="69"/>
      <c r="U30" t="e">
        <f t="shared" ref="U30" si="3">H30/G30</f>
        <v>#DIV/0!</v>
      </c>
      <c r="V30" t="e">
        <f t="shared" si="0"/>
        <v>#DIV/0!</v>
      </c>
    </row>
    <row r="31" spans="1:25" x14ac:dyDescent="0.25">
      <c r="A31" s="47" t="s">
        <v>193</v>
      </c>
      <c r="B31" s="42"/>
      <c r="C31" s="49"/>
      <c r="D31" s="52"/>
      <c r="E31" s="28"/>
      <c r="F31" s="28"/>
      <c r="G31" s="50"/>
      <c r="H31" s="71"/>
      <c r="I31" s="61"/>
      <c r="J31" s="29"/>
      <c r="K31" s="29"/>
      <c r="L31" s="48"/>
      <c r="M31" s="49"/>
      <c r="N31" s="29"/>
      <c r="O31" s="10">
        <v>150</v>
      </c>
      <c r="P31" s="64">
        <v>7245</v>
      </c>
      <c r="Q31" s="10" t="s">
        <v>202</v>
      </c>
      <c r="R31" s="69"/>
      <c r="S31" s="69"/>
      <c r="T31" s="69"/>
      <c r="V31" t="e">
        <f t="shared" si="0"/>
        <v>#DIV/0!</v>
      </c>
    </row>
    <row r="32" spans="1:25" x14ac:dyDescent="0.25">
      <c r="A32" s="47" t="s">
        <v>158</v>
      </c>
      <c r="B32" s="42"/>
      <c r="C32" s="49"/>
      <c r="D32" s="52"/>
      <c r="E32" s="25"/>
      <c r="F32" s="25"/>
      <c r="G32" s="50">
        <v>270</v>
      </c>
      <c r="H32" s="72">
        <v>9789.74</v>
      </c>
      <c r="I32" s="61" t="s">
        <v>145</v>
      </c>
      <c r="L32" s="48">
        <v>92</v>
      </c>
      <c r="M32" s="49">
        <v>18557.48</v>
      </c>
      <c r="N32" s="27" t="str">
        <f>I32</f>
        <v>15авг-15сен</v>
      </c>
      <c r="O32" s="118" t="s">
        <v>176</v>
      </c>
      <c r="P32" s="119"/>
      <c r="Q32" s="120"/>
      <c r="R32" s="102" t="s">
        <v>178</v>
      </c>
      <c r="S32" s="103"/>
      <c r="T32" s="104"/>
      <c r="U32">
        <f t="shared" ref="U32" si="4">H32/G32</f>
        <v>36.258296296296294</v>
      </c>
      <c r="V32">
        <f t="shared" si="0"/>
        <v>201.71173913043478</v>
      </c>
      <c r="X32">
        <v>0</v>
      </c>
      <c r="Y32">
        <v>0</v>
      </c>
    </row>
    <row r="33" spans="1:25" x14ac:dyDescent="0.25">
      <c r="A33" s="47" t="s">
        <v>159</v>
      </c>
      <c r="B33" s="4"/>
      <c r="C33" s="49"/>
      <c r="D33" s="52"/>
      <c r="E33" s="25"/>
      <c r="F33" s="25"/>
      <c r="G33" s="50">
        <v>180</v>
      </c>
      <c r="H33" s="72">
        <v>6526.49</v>
      </c>
      <c r="I33" s="61" t="s">
        <v>146</v>
      </c>
      <c r="L33" s="48">
        <v>18</v>
      </c>
      <c r="M33" s="49">
        <v>3934.7</v>
      </c>
      <c r="N33" s="27" t="str">
        <f>I33</f>
        <v>20авг-20сен</v>
      </c>
      <c r="O33" s="118" t="s">
        <v>176</v>
      </c>
      <c r="P33" s="119"/>
      <c r="Q33" s="120"/>
      <c r="R33" s="102" t="s">
        <v>177</v>
      </c>
      <c r="S33" s="103"/>
      <c r="T33" s="104"/>
      <c r="V33">
        <f t="shared" si="0"/>
        <v>218.59444444444443</v>
      </c>
      <c r="X33">
        <v>0</v>
      </c>
      <c r="Y33">
        <v>0</v>
      </c>
    </row>
    <row r="34" spans="1:25" ht="31.5" customHeight="1" x14ac:dyDescent="0.25">
      <c r="A34" s="47" t="s">
        <v>163</v>
      </c>
      <c r="B34" s="4">
        <v>1</v>
      </c>
      <c r="C34" s="49">
        <v>46765.51</v>
      </c>
      <c r="D34" s="55" t="s">
        <v>166</v>
      </c>
      <c r="E34" s="36"/>
      <c r="F34" s="36"/>
      <c r="G34" s="103" t="s">
        <v>164</v>
      </c>
      <c r="H34" s="103"/>
      <c r="I34" s="103"/>
      <c r="J34" s="103"/>
      <c r="K34" s="103"/>
      <c r="L34" s="103"/>
      <c r="M34" s="103"/>
      <c r="N34" s="104"/>
      <c r="O34" s="118" t="s">
        <v>179</v>
      </c>
      <c r="P34" s="119"/>
      <c r="Q34" s="120"/>
      <c r="R34" s="102" t="s">
        <v>179</v>
      </c>
      <c r="S34" s="103"/>
      <c r="T34" s="104"/>
      <c r="U34" t="e">
        <f t="shared" ref="U34" si="5">H34/G34</f>
        <v>#VALUE!</v>
      </c>
      <c r="V34" t="e">
        <f t="shared" si="0"/>
        <v>#DIV/0!</v>
      </c>
    </row>
    <row r="35" spans="1:25" ht="31.5" customHeight="1" x14ac:dyDescent="0.25">
      <c r="A35" s="47" t="s">
        <v>189</v>
      </c>
      <c r="B35" s="4"/>
      <c r="C35" s="49"/>
      <c r="D35" s="52"/>
      <c r="E35" s="20"/>
      <c r="F35" s="20"/>
      <c r="G35" s="69"/>
      <c r="H35" s="74"/>
      <c r="I35" s="69"/>
      <c r="J35" s="69"/>
      <c r="K35" s="69"/>
      <c r="L35" s="69"/>
      <c r="M35" s="69"/>
      <c r="N35" s="69"/>
      <c r="O35" s="10">
        <v>200</v>
      </c>
      <c r="P35" s="64">
        <v>7476</v>
      </c>
      <c r="Q35" s="10" t="s">
        <v>198</v>
      </c>
      <c r="R35" s="69"/>
      <c r="S35" s="69"/>
      <c r="T35" s="69"/>
      <c r="V35" t="e">
        <f t="shared" si="0"/>
        <v>#DIV/0!</v>
      </c>
    </row>
    <row r="36" spans="1:25" ht="31.5" customHeight="1" x14ac:dyDescent="0.25">
      <c r="A36" s="47" t="s">
        <v>191</v>
      </c>
      <c r="B36" s="4"/>
      <c r="C36" s="49"/>
      <c r="D36" s="52"/>
      <c r="E36" s="20"/>
      <c r="F36" s="20"/>
      <c r="G36" s="69"/>
      <c r="H36" s="74"/>
      <c r="I36" s="69"/>
      <c r="J36" s="69"/>
      <c r="K36" s="69"/>
      <c r="L36" s="69"/>
      <c r="M36" s="69"/>
      <c r="N36" s="69"/>
      <c r="O36" s="10">
        <v>400</v>
      </c>
      <c r="P36" s="79">
        <v>14952</v>
      </c>
      <c r="Q36" s="10" t="s">
        <v>206</v>
      </c>
      <c r="R36" s="69"/>
      <c r="S36" s="69"/>
      <c r="T36" s="69"/>
      <c r="U36" t="e">
        <f t="shared" ref="U36" si="6">H36/G36</f>
        <v>#DIV/0!</v>
      </c>
      <c r="V36" t="e">
        <f t="shared" si="0"/>
        <v>#DIV/0!</v>
      </c>
    </row>
    <row r="37" spans="1:25" ht="31.5" customHeight="1" x14ac:dyDescent="0.25">
      <c r="A37" s="47" t="s">
        <v>74</v>
      </c>
      <c r="B37" s="4"/>
      <c r="C37" s="49"/>
      <c r="D37" s="52"/>
      <c r="E37" s="20"/>
      <c r="F37" s="20"/>
      <c r="G37" s="69"/>
      <c r="H37" s="74"/>
      <c r="I37" s="69"/>
      <c r="J37" s="69"/>
      <c r="K37" s="69"/>
      <c r="L37" s="69"/>
      <c r="M37" s="69"/>
      <c r="N37" s="69"/>
      <c r="O37" s="10">
        <v>300</v>
      </c>
      <c r="P37" s="79">
        <v>11214</v>
      </c>
      <c r="Q37" s="10" t="s">
        <v>206</v>
      </c>
      <c r="R37" s="69"/>
      <c r="S37" s="69"/>
      <c r="T37" s="69"/>
      <c r="V37" t="e">
        <f t="shared" si="0"/>
        <v>#DIV/0!</v>
      </c>
    </row>
    <row r="38" spans="1:25" x14ac:dyDescent="0.25">
      <c r="A38" s="47" t="s">
        <v>160</v>
      </c>
      <c r="B38" s="4"/>
      <c r="C38" s="49"/>
      <c r="D38" s="52"/>
      <c r="E38" s="25"/>
      <c r="F38" s="25"/>
      <c r="G38" s="50">
        <v>303</v>
      </c>
      <c r="H38" s="71">
        <v>14260.99</v>
      </c>
      <c r="I38" s="44" t="s">
        <v>147</v>
      </c>
      <c r="L38" s="48">
        <v>130</v>
      </c>
      <c r="M38" s="49">
        <v>27824.97</v>
      </c>
      <c r="N38" s="27" t="str">
        <f>I38</f>
        <v>20сент-20окт</v>
      </c>
      <c r="O38" s="118" t="s">
        <v>174</v>
      </c>
      <c r="P38" s="119"/>
      <c r="Q38" s="120"/>
      <c r="R38" s="102" t="s">
        <v>180</v>
      </c>
      <c r="S38" s="103"/>
      <c r="T38" s="104"/>
      <c r="U38">
        <f t="shared" ref="U38" si="7">H38/G38</f>
        <v>47.065973597359736</v>
      </c>
      <c r="V38">
        <f t="shared" si="0"/>
        <v>214.03823076923078</v>
      </c>
      <c r="X38">
        <v>0</v>
      </c>
      <c r="Y38">
        <v>0</v>
      </c>
    </row>
    <row r="39" spans="1:25" x14ac:dyDescent="0.25">
      <c r="A39" s="47" t="s">
        <v>75</v>
      </c>
      <c r="B39" s="4"/>
      <c r="C39" s="49"/>
      <c r="D39" s="52"/>
      <c r="E39" s="28"/>
      <c r="F39" s="28"/>
      <c r="G39" s="50"/>
      <c r="H39" s="71"/>
      <c r="I39" s="44"/>
      <c r="J39" s="29"/>
      <c r="K39" s="29"/>
      <c r="L39" s="48"/>
      <c r="M39" s="49"/>
      <c r="N39" s="29"/>
      <c r="O39" s="58">
        <v>250</v>
      </c>
      <c r="P39" s="59">
        <v>9345</v>
      </c>
      <c r="Q39" s="60" t="s">
        <v>206</v>
      </c>
      <c r="R39" s="31"/>
      <c r="S39" s="32"/>
      <c r="T39" s="33"/>
      <c r="V39" t="e">
        <f t="shared" si="0"/>
        <v>#DIV/0!</v>
      </c>
    </row>
    <row r="40" spans="1:25" x14ac:dyDescent="0.25">
      <c r="A40" s="47" t="s">
        <v>161</v>
      </c>
      <c r="B40" s="4"/>
      <c r="C40" s="49"/>
      <c r="D40" s="52"/>
      <c r="E40" s="25"/>
      <c r="F40" s="25"/>
      <c r="G40" s="50">
        <v>450</v>
      </c>
      <c r="H40" s="71">
        <v>22546.97</v>
      </c>
      <c r="I40" s="45" t="s">
        <v>148</v>
      </c>
      <c r="L40" s="48"/>
      <c r="M40" s="49"/>
      <c r="O40" s="118" t="s">
        <v>179</v>
      </c>
      <c r="P40" s="119"/>
      <c r="Q40" s="120"/>
      <c r="R40" s="102" t="s">
        <v>179</v>
      </c>
      <c r="S40" s="103"/>
      <c r="T40" s="104"/>
      <c r="U40">
        <f t="shared" ref="U40" si="8">H40/G40</f>
        <v>50.104377777777778</v>
      </c>
      <c r="V40" t="e">
        <f t="shared" si="0"/>
        <v>#DIV/0!</v>
      </c>
      <c r="X40">
        <v>0</v>
      </c>
      <c r="Y40">
        <v>0</v>
      </c>
    </row>
    <row r="41" spans="1:25" x14ac:dyDescent="0.25">
      <c r="A41" s="47" t="s">
        <v>190</v>
      </c>
      <c r="B41" s="4"/>
      <c r="C41" s="49"/>
      <c r="D41" s="52"/>
      <c r="E41" s="28"/>
      <c r="F41" s="28"/>
      <c r="G41" s="65"/>
      <c r="H41" s="73"/>
      <c r="I41" s="66"/>
      <c r="J41" s="62"/>
      <c r="K41" s="62"/>
      <c r="L41" s="67"/>
      <c r="M41" s="68"/>
      <c r="N41" s="34"/>
      <c r="O41" s="58">
        <v>280</v>
      </c>
      <c r="P41" s="63">
        <v>10466.4</v>
      </c>
      <c r="Q41" s="60" t="s">
        <v>202</v>
      </c>
      <c r="R41" s="31"/>
      <c r="S41" s="32"/>
      <c r="T41" s="33"/>
      <c r="V41" t="e">
        <f t="shared" si="0"/>
        <v>#DIV/0!</v>
      </c>
    </row>
    <row r="42" spans="1:25" ht="15.75" customHeight="1" x14ac:dyDescent="0.25">
      <c r="A42" s="4" t="s">
        <v>165</v>
      </c>
      <c r="B42" s="4">
        <v>1</v>
      </c>
      <c r="C42" s="49">
        <v>78652.28</v>
      </c>
      <c r="D42" s="52" t="s">
        <v>166</v>
      </c>
      <c r="E42" s="25"/>
      <c r="F42" s="25"/>
      <c r="G42" s="125" t="s">
        <v>164</v>
      </c>
      <c r="H42" s="126"/>
      <c r="I42" s="126"/>
      <c r="J42" s="126"/>
      <c r="K42" s="126"/>
      <c r="L42" s="126"/>
      <c r="M42" s="126"/>
      <c r="N42" s="127"/>
      <c r="O42" s="118" t="s">
        <v>174</v>
      </c>
      <c r="P42" s="119"/>
      <c r="Q42" s="120"/>
      <c r="R42" s="77">
        <v>850</v>
      </c>
      <c r="S42" s="77">
        <v>33830</v>
      </c>
      <c r="T42" s="29"/>
      <c r="U42" t="e">
        <f t="shared" ref="U42" si="9">H42/G42</f>
        <v>#VALUE!</v>
      </c>
      <c r="V42" t="e">
        <f t="shared" si="0"/>
        <v>#DIV/0!</v>
      </c>
      <c r="X42">
        <v>0</v>
      </c>
      <c r="Y42">
        <v>0</v>
      </c>
    </row>
    <row r="43" spans="1:25" ht="15.75" customHeight="1" x14ac:dyDescent="0.25">
      <c r="A43" s="4" t="s">
        <v>182</v>
      </c>
      <c r="B43" s="4"/>
      <c r="C43" s="49"/>
      <c r="D43" s="52"/>
      <c r="E43" s="69"/>
      <c r="F43" s="69"/>
      <c r="G43" s="51"/>
      <c r="H43" s="78"/>
      <c r="I43" s="51"/>
      <c r="J43" s="51"/>
      <c r="K43" s="51"/>
      <c r="L43" s="51"/>
      <c r="M43" s="51"/>
      <c r="N43" s="51"/>
      <c r="O43" s="58">
        <v>360</v>
      </c>
      <c r="P43" s="63">
        <v>13456.9</v>
      </c>
      <c r="Q43" s="60" t="s">
        <v>166</v>
      </c>
      <c r="R43" s="77">
        <v>850</v>
      </c>
      <c r="S43" s="77">
        <v>33830</v>
      </c>
      <c r="T43" s="29"/>
      <c r="V43" t="e">
        <f t="shared" si="0"/>
        <v>#DIV/0!</v>
      </c>
    </row>
    <row r="44" spans="1:25" ht="15.75" customHeight="1" x14ac:dyDescent="0.25">
      <c r="A44" s="4" t="s">
        <v>184</v>
      </c>
      <c r="B44" s="4"/>
      <c r="C44" s="49"/>
      <c r="D44" s="52"/>
      <c r="E44" s="69"/>
      <c r="F44" s="69"/>
      <c r="G44" s="51"/>
      <c r="H44" s="78"/>
      <c r="I44" s="51"/>
      <c r="J44" s="51"/>
      <c r="K44" s="51"/>
      <c r="L44" s="51"/>
      <c r="M44" s="51"/>
      <c r="N44" s="51"/>
      <c r="O44" s="58">
        <v>320</v>
      </c>
      <c r="P44" s="63">
        <v>11961.6</v>
      </c>
      <c r="Q44" s="60" t="s">
        <v>166</v>
      </c>
      <c r="R44" s="77">
        <v>750</v>
      </c>
      <c r="S44" s="77">
        <v>29850</v>
      </c>
      <c r="T44" s="29"/>
      <c r="U44" t="e">
        <f t="shared" ref="U44" si="10">H44/G44</f>
        <v>#DIV/0!</v>
      </c>
      <c r="V44" t="e">
        <f t="shared" si="0"/>
        <v>#DIV/0!</v>
      </c>
    </row>
    <row r="45" spans="1:25" ht="15.75" customHeight="1" x14ac:dyDescent="0.25">
      <c r="A45" s="4" t="s">
        <v>59</v>
      </c>
      <c r="B45" s="4"/>
      <c r="C45" s="49"/>
      <c r="D45" s="52"/>
      <c r="E45" s="69"/>
      <c r="F45" s="69"/>
      <c r="G45" s="51"/>
      <c r="H45" s="78"/>
      <c r="I45" s="51"/>
      <c r="J45" s="51"/>
      <c r="K45" s="51"/>
      <c r="L45" s="51"/>
      <c r="M45" s="51"/>
      <c r="N45" s="51"/>
      <c r="O45" s="58">
        <v>290</v>
      </c>
      <c r="P45" s="63">
        <v>10840.2</v>
      </c>
      <c r="Q45" s="60" t="s">
        <v>198</v>
      </c>
      <c r="R45" s="77">
        <v>500</v>
      </c>
      <c r="S45" s="77">
        <v>19900</v>
      </c>
      <c r="T45" s="29"/>
      <c r="V45" t="e">
        <f t="shared" si="0"/>
        <v>#DIV/0!</v>
      </c>
    </row>
    <row r="46" spans="1:25" ht="15.75" customHeight="1" x14ac:dyDescent="0.25">
      <c r="A46" s="4" t="s">
        <v>183</v>
      </c>
      <c r="B46" s="4"/>
      <c r="C46" s="49"/>
      <c r="D46" s="52"/>
      <c r="E46" s="69"/>
      <c r="F46" s="69"/>
      <c r="G46" s="51"/>
      <c r="H46" s="78"/>
      <c r="I46" s="51"/>
      <c r="J46" s="51"/>
      <c r="K46" s="51"/>
      <c r="L46" s="51"/>
      <c r="M46" s="51"/>
      <c r="N46" s="51"/>
      <c r="O46" s="58"/>
      <c r="P46" s="59"/>
      <c r="Q46" s="60"/>
      <c r="R46" s="77">
        <v>550</v>
      </c>
      <c r="S46" s="77">
        <v>21890</v>
      </c>
      <c r="T46" s="29"/>
      <c r="U46" t="e">
        <f t="shared" ref="U46" si="11">H46/G46</f>
        <v>#DIV/0!</v>
      </c>
      <c r="V46" t="e">
        <f t="shared" si="0"/>
        <v>#DIV/0!</v>
      </c>
    </row>
    <row r="47" spans="1:25" ht="23.25" customHeight="1" x14ac:dyDescent="0.25">
      <c r="A47" s="4" t="s">
        <v>195</v>
      </c>
      <c r="B47" s="4">
        <v>1</v>
      </c>
      <c r="C47" s="49">
        <v>90908.79</v>
      </c>
      <c r="D47" s="52" t="s">
        <v>166</v>
      </c>
      <c r="E47" s="25"/>
      <c r="F47" s="25"/>
      <c r="G47" s="125" t="s">
        <v>167</v>
      </c>
      <c r="H47" s="126"/>
      <c r="I47" s="126"/>
      <c r="J47" s="126"/>
      <c r="K47" s="126"/>
      <c r="L47" s="126"/>
      <c r="M47" s="126"/>
      <c r="N47" s="127"/>
      <c r="O47" s="118" t="s">
        <v>194</v>
      </c>
      <c r="P47" s="119"/>
      <c r="Q47" s="120"/>
      <c r="R47" s="102" t="s">
        <v>181</v>
      </c>
      <c r="S47" s="103"/>
      <c r="T47" s="104"/>
      <c r="V47" t="e">
        <f t="shared" si="0"/>
        <v>#DIV/0!</v>
      </c>
      <c r="X47">
        <v>0</v>
      </c>
      <c r="Y47">
        <v>0</v>
      </c>
    </row>
    <row r="48" spans="1:25" ht="24" customHeight="1" x14ac:dyDescent="0.25">
      <c r="A48" s="4" t="s">
        <v>24</v>
      </c>
      <c r="B48" s="4"/>
      <c r="C48" s="49"/>
      <c r="D48" s="52"/>
      <c r="E48" s="38"/>
      <c r="F48" s="38"/>
      <c r="G48" s="57"/>
      <c r="H48" s="78"/>
      <c r="I48" s="51"/>
      <c r="J48" s="51"/>
      <c r="K48" s="51"/>
      <c r="L48" s="51"/>
      <c r="M48" s="51"/>
      <c r="N48" s="51"/>
      <c r="O48" s="10">
        <v>200</v>
      </c>
      <c r="P48" s="10">
        <v>9660</v>
      </c>
      <c r="Q48" s="10" t="s">
        <v>198</v>
      </c>
      <c r="R48" s="69"/>
      <c r="S48" s="69"/>
      <c r="T48" s="69"/>
      <c r="U48" t="e">
        <f t="shared" ref="U48" si="12">H48/G48</f>
        <v>#DIV/0!</v>
      </c>
      <c r="V48" t="e">
        <f t="shared" si="0"/>
        <v>#DIV/0!</v>
      </c>
    </row>
    <row r="49" spans="1:25" ht="27.75" customHeight="1" x14ac:dyDescent="0.25">
      <c r="A49" s="4" t="s">
        <v>25</v>
      </c>
      <c r="B49" s="4"/>
      <c r="C49" s="49"/>
      <c r="D49" s="52"/>
      <c r="E49" s="38"/>
      <c r="F49" s="38"/>
      <c r="G49" s="57"/>
      <c r="H49" s="78"/>
      <c r="I49" s="51"/>
      <c r="J49" s="51"/>
      <c r="K49" s="51"/>
      <c r="L49" s="51"/>
      <c r="M49" s="51"/>
      <c r="N49" s="51"/>
      <c r="O49" s="10">
        <v>200</v>
      </c>
      <c r="P49" s="10">
        <v>9660</v>
      </c>
      <c r="Q49" s="10" t="s">
        <v>198</v>
      </c>
      <c r="R49" s="69"/>
      <c r="S49" s="69"/>
      <c r="T49" s="69"/>
      <c r="V49" t="e">
        <f t="shared" si="0"/>
        <v>#DIV/0!</v>
      </c>
    </row>
    <row r="50" spans="1:25" x14ac:dyDescent="0.25">
      <c r="A50" s="4" t="s">
        <v>199</v>
      </c>
      <c r="B50" s="4"/>
      <c r="C50" s="49"/>
      <c r="D50" s="52"/>
      <c r="E50" s="25"/>
      <c r="F50" s="25"/>
      <c r="G50" s="51"/>
      <c r="H50" s="74"/>
      <c r="L50" s="48"/>
      <c r="M50" s="49"/>
      <c r="O50" s="10">
        <v>210</v>
      </c>
      <c r="P50" s="64">
        <v>7849.8</v>
      </c>
      <c r="Q50" s="56" t="s">
        <v>200</v>
      </c>
      <c r="R50" s="25"/>
      <c r="S50" s="28"/>
      <c r="U50" t="e">
        <f t="shared" ref="U50" si="13">H50/G50</f>
        <v>#DIV/0!</v>
      </c>
      <c r="V50" t="e">
        <f t="shared" si="0"/>
        <v>#DIV/0!</v>
      </c>
      <c r="X50">
        <v>0</v>
      </c>
      <c r="Y50">
        <v>0</v>
      </c>
    </row>
    <row r="51" spans="1:25" x14ac:dyDescent="0.25">
      <c r="A51" s="4" t="s">
        <v>201</v>
      </c>
      <c r="B51" s="4"/>
      <c r="C51" s="49"/>
      <c r="D51" s="52"/>
      <c r="E51" s="25"/>
      <c r="F51" s="25"/>
      <c r="G51" s="51"/>
      <c r="H51" s="74"/>
      <c r="L51" s="48"/>
      <c r="M51" s="49"/>
      <c r="O51" s="10">
        <v>200</v>
      </c>
      <c r="P51" s="10">
        <v>7476</v>
      </c>
      <c r="Q51" s="56" t="s">
        <v>202</v>
      </c>
      <c r="R51" s="25"/>
      <c r="S51" s="28"/>
      <c r="V51" t="e">
        <f t="shared" si="0"/>
        <v>#DIV/0!</v>
      </c>
      <c r="X51">
        <v>0</v>
      </c>
      <c r="Y51">
        <v>0</v>
      </c>
    </row>
    <row r="52" spans="1:25" x14ac:dyDescent="0.25">
      <c r="A52" s="4" t="s">
        <v>203</v>
      </c>
      <c r="B52" s="4"/>
      <c r="C52" s="49"/>
      <c r="D52" s="52"/>
      <c r="E52" s="25"/>
      <c r="F52" s="25"/>
      <c r="G52" s="51"/>
      <c r="H52" s="74"/>
      <c r="L52" s="48"/>
      <c r="M52" s="49"/>
      <c r="O52" s="10">
        <v>215</v>
      </c>
      <c r="P52" s="64">
        <v>10384.5</v>
      </c>
      <c r="Q52" s="56" t="s">
        <v>166</v>
      </c>
      <c r="R52" s="25"/>
      <c r="S52" s="28"/>
      <c r="T52" s="27">
        <f t="shared" ref="T52:T53" si="14">R52*V$12</f>
        <v>0</v>
      </c>
      <c r="U52" t="e">
        <f t="shared" ref="U52" si="15">H52/G52</f>
        <v>#DIV/0!</v>
      </c>
      <c r="V52" t="e">
        <f t="shared" si="0"/>
        <v>#DIV/0!</v>
      </c>
      <c r="X52">
        <v>0</v>
      </c>
      <c r="Y52">
        <v>0</v>
      </c>
    </row>
    <row r="53" spans="1:25" x14ac:dyDescent="0.25">
      <c r="A53" s="4" t="s">
        <v>204</v>
      </c>
      <c r="B53" s="4"/>
      <c r="C53" s="49"/>
      <c r="D53" s="52"/>
      <c r="E53" s="25"/>
      <c r="F53" s="25"/>
      <c r="G53" s="51"/>
      <c r="H53" s="74"/>
      <c r="L53" s="48"/>
      <c r="M53" s="49"/>
      <c r="O53" s="10">
        <v>50</v>
      </c>
      <c r="P53" s="10">
        <v>2415</v>
      </c>
      <c r="Q53" s="56" t="s">
        <v>202</v>
      </c>
      <c r="R53" s="25"/>
      <c r="S53" s="28"/>
      <c r="T53" s="27">
        <f t="shared" si="14"/>
        <v>0</v>
      </c>
      <c r="V53" t="e">
        <f t="shared" si="0"/>
        <v>#DIV/0!</v>
      </c>
      <c r="X53">
        <v>0</v>
      </c>
      <c r="Y53">
        <v>0</v>
      </c>
    </row>
    <row r="54" spans="1:25" x14ac:dyDescent="0.25">
      <c r="A54" s="11" t="s">
        <v>4</v>
      </c>
      <c r="B54" s="11"/>
      <c r="C54" s="46">
        <f t="shared" ref="C54:N54" si="16">SUM(C13:C53)</f>
        <v>300000</v>
      </c>
      <c r="D54" s="53">
        <f t="shared" si="16"/>
        <v>0</v>
      </c>
      <c r="E54" s="9">
        <f t="shared" si="16"/>
        <v>0</v>
      </c>
      <c r="F54" s="9">
        <f t="shared" si="16"/>
        <v>0</v>
      </c>
      <c r="G54" s="46">
        <f t="shared" si="16"/>
        <v>6565</v>
      </c>
      <c r="H54" s="75">
        <f t="shared" si="16"/>
        <v>301213.66999999993</v>
      </c>
      <c r="I54" s="9">
        <f t="shared" si="16"/>
        <v>0</v>
      </c>
      <c r="J54" s="9">
        <f t="shared" si="16"/>
        <v>0</v>
      </c>
      <c r="K54" s="9">
        <f t="shared" si="16"/>
        <v>0</v>
      </c>
      <c r="L54" s="46">
        <f t="shared" si="16"/>
        <v>2011</v>
      </c>
      <c r="M54" s="46">
        <f t="shared" si="16"/>
        <v>427458.65</v>
      </c>
      <c r="N54" s="9">
        <f t="shared" si="16"/>
        <v>0</v>
      </c>
      <c r="O54" s="9">
        <f>O53+O52+O51+O50+O49+O48+O45+O44+O43+O41+O39+O37+O36+O35+O31+O30+O22+O20+O19+O18+O17+O16+O15+O14</f>
        <v>5179</v>
      </c>
      <c r="P54" s="9">
        <f>P53+P52+P51+P50+P49+P48+P45+P44+P43+P41+P39+P37+P36+P35+P31+P30+P22+P20+P19+P18+P17+P16+P15+P14</f>
        <v>207666.99999999997</v>
      </c>
      <c r="Q54" s="9">
        <f>SUM(Q13:Q53)</f>
        <v>0</v>
      </c>
      <c r="R54" s="9">
        <f>R46+R45+R44+R43+R42</f>
        <v>3500</v>
      </c>
      <c r="S54" s="9">
        <f>S46+S45+S44+S43+S42</f>
        <v>139300</v>
      </c>
      <c r="T54" s="9">
        <f>SUM(T13:T53)</f>
        <v>0</v>
      </c>
      <c r="U54">
        <f t="shared" ref="U54" si="17">H54/G54</f>
        <v>45.881747143945155</v>
      </c>
      <c r="V54">
        <f t="shared" si="0"/>
        <v>212.56024365987074</v>
      </c>
      <c r="X54">
        <v>19269.599999999999</v>
      </c>
      <c r="Y54">
        <v>12846.400000000001</v>
      </c>
    </row>
    <row r="55" spans="1:25" x14ac:dyDescent="0.25">
      <c r="O55" s="27">
        <v>5179</v>
      </c>
      <c r="P55" s="27">
        <v>207667</v>
      </c>
    </row>
    <row r="56" spans="1:25" x14ac:dyDescent="0.25">
      <c r="O56" s="27">
        <f>O54-O55</f>
        <v>0</v>
      </c>
      <c r="P56" s="27">
        <f>P54-P55</f>
        <v>0</v>
      </c>
    </row>
    <row r="57" spans="1:25" x14ac:dyDescent="0.25">
      <c r="H57" s="76">
        <f>I54+M54</f>
        <v>427458.65</v>
      </c>
      <c r="M57" s="27" t="e">
        <f>#REF!+#REF!+#REF!+#REF!+#REF!+#REF!</f>
        <v>#REF!</v>
      </c>
    </row>
    <row r="58" spans="1:25" s="27" customFormat="1" x14ac:dyDescent="0.25">
      <c r="A58" s="2"/>
      <c r="B58" s="2"/>
      <c r="H58" s="76" t="e">
        <f>I54+M54+#REF!</f>
        <v>#REF!</v>
      </c>
      <c r="M58" s="27">
        <v>177594</v>
      </c>
      <c r="S58" s="29"/>
      <c r="U58"/>
      <c r="V58"/>
      <c r="W58"/>
      <c r="X58"/>
      <c r="Y58"/>
    </row>
    <row r="59" spans="1:25" s="27" customFormat="1" x14ac:dyDescent="0.25">
      <c r="A59" s="2"/>
      <c r="B59" s="2"/>
      <c r="H59" s="76"/>
      <c r="M59" s="27" t="e">
        <f>M58-M57</f>
        <v>#REF!</v>
      </c>
      <c r="S59" s="29"/>
      <c r="U59"/>
      <c r="V59"/>
      <c r="W59"/>
      <c r="X59"/>
      <c r="Y59"/>
    </row>
  </sheetData>
  <mergeCells count="71">
    <mergeCell ref="G42:N42"/>
    <mergeCell ref="G47:N47"/>
    <mergeCell ref="R14:T14"/>
    <mergeCell ref="R15:T15"/>
    <mergeCell ref="R16:T16"/>
    <mergeCell ref="R17:T17"/>
    <mergeCell ref="R18:T18"/>
    <mergeCell ref="R19:T19"/>
    <mergeCell ref="R20:T20"/>
    <mergeCell ref="O42:Q42"/>
    <mergeCell ref="O47:Q47"/>
    <mergeCell ref="R47:T47"/>
    <mergeCell ref="O34:Q34"/>
    <mergeCell ref="R38:T38"/>
    <mergeCell ref="O38:Q38"/>
    <mergeCell ref="O33:Q33"/>
    <mergeCell ref="O3:P3"/>
    <mergeCell ref="C4:G4"/>
    <mergeCell ref="O4:Q4"/>
    <mergeCell ref="A6:Q6"/>
    <mergeCell ref="A9:A11"/>
    <mergeCell ref="E9:F10"/>
    <mergeCell ref="B10:B11"/>
    <mergeCell ref="C10:C11"/>
    <mergeCell ref="D10:D11"/>
    <mergeCell ref="N10:N11"/>
    <mergeCell ref="O10:O11"/>
    <mergeCell ref="P10:P11"/>
    <mergeCell ref="Q10:Q11"/>
    <mergeCell ref="B9:D9"/>
    <mergeCell ref="G10:G11"/>
    <mergeCell ref="G9:I9"/>
    <mergeCell ref="H10:H11"/>
    <mergeCell ref="I10:I11"/>
    <mergeCell ref="L10:L11"/>
    <mergeCell ref="O9:Q9"/>
    <mergeCell ref="A12:T12"/>
    <mergeCell ref="R9:T9"/>
    <mergeCell ref="R10:R11"/>
    <mergeCell ref="S10:S11"/>
    <mergeCell ref="T10:T11"/>
    <mergeCell ref="M10:M11"/>
    <mergeCell ref="L9:N9"/>
    <mergeCell ref="C3:G3"/>
    <mergeCell ref="G34:N34"/>
    <mergeCell ref="R21:T21"/>
    <mergeCell ref="R22:T22"/>
    <mergeCell ref="R23:T23"/>
    <mergeCell ref="R24:T24"/>
    <mergeCell ref="O24:Q24"/>
    <mergeCell ref="O25:Q25"/>
    <mergeCell ref="R25:T25"/>
    <mergeCell ref="R26:T26"/>
    <mergeCell ref="O26:Q26"/>
    <mergeCell ref="R27:T27"/>
    <mergeCell ref="O27:Q27"/>
    <mergeCell ref="A7:Q7"/>
    <mergeCell ref="R33:T33"/>
    <mergeCell ref="R34:T34"/>
    <mergeCell ref="R13:T13"/>
    <mergeCell ref="O13:Q13"/>
    <mergeCell ref="O21:Q21"/>
    <mergeCell ref="O23:Q23"/>
    <mergeCell ref="O40:Q40"/>
    <mergeCell ref="R40:T40"/>
    <mergeCell ref="O28:Q28"/>
    <mergeCell ref="R29:T29"/>
    <mergeCell ref="R28:T28"/>
    <mergeCell ref="O29:Q29"/>
    <mergeCell ref="O32:Q32"/>
    <mergeCell ref="R32:T32"/>
  </mergeCells>
  <conditionalFormatting sqref="M13:N25 M28:N33 M38:N41 M50:N53">
    <cfRule type="cellIs" dxfId="10" priority="7" operator="equal">
      <formula>0</formula>
    </cfRule>
  </conditionalFormatting>
  <conditionalFormatting sqref="M13:N25 M28:N33 I28:K33 I13:K25 I38:K41 M38:N41 M50:N53 I50:K53 T42:T46 T50:T53 R13:R20">
    <cfRule type="cellIs" dxfId="9" priority="6" operator="equal">
      <formula>0</formula>
    </cfRule>
  </conditionalFormatting>
  <conditionalFormatting sqref="E9:F9 D54:G1048576 G26:G27 J10:K11 D13:F33 C10 L9 O9 R9 O34:O37 D38:F53 D34:D37 H38:O41 O42:O49 R42:T46 R47:R49 H22:R22 H13:O21 H23:O33 R23:R41 C13:C1048576 H50:T1048576 R13:R21">
    <cfRule type="cellIs" dxfId="8" priority="5" operator="equal">
      <formula>0</formula>
    </cfRule>
  </conditionalFormatting>
  <conditionalFormatting sqref="H10">
    <cfRule type="cellIs" dxfId="7" priority="4" operator="equal">
      <formula>0</formula>
    </cfRule>
  </conditionalFormatting>
  <conditionalFormatting sqref="M10">
    <cfRule type="cellIs" dxfId="6" priority="3" operator="equal">
      <formula>0</formula>
    </cfRule>
  </conditionalFormatting>
  <conditionalFormatting sqref="S10">
    <cfRule type="cellIs" dxfId="5" priority="1" operator="equal">
      <formula>0</formula>
    </cfRule>
  </conditionalFormatting>
  <conditionalFormatting sqref="P10">
    <cfRule type="cellIs" dxfId="4" priority="2" operator="equal">
      <formula>0</formula>
    </cfRule>
  </conditionalFormatting>
  <printOptions horizontalCentered="1"/>
  <pageMargins left="0" right="0" top="0" bottom="0.39370078740157483" header="0.19685039370078741" footer="0.19685039370078741"/>
  <pageSetup paperSize="9" scale="50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A2" sqref="A2:M2"/>
    </sheetView>
  </sheetViews>
  <sheetFormatPr defaultRowHeight="15.75" x14ac:dyDescent="0.25"/>
  <cols>
    <col min="1" max="1" width="57" style="2" customWidth="1"/>
    <col min="2" max="2" width="16.5703125" style="2" customWidth="1"/>
    <col min="3" max="3" width="20.5703125" style="29" customWidth="1"/>
    <col min="4" max="5" width="15.7109375" style="29" hidden="1" customWidth="1"/>
    <col min="6" max="6" width="25.42578125" style="29" customWidth="1"/>
    <col min="7" max="8" width="13.85546875" style="29" hidden="1" customWidth="1"/>
    <col min="9" max="9" width="15.5703125" style="29" customWidth="1"/>
    <col min="10" max="10" width="19.5703125" style="29" customWidth="1"/>
    <col min="11" max="11" width="19.28515625" style="29" customWidth="1"/>
    <col min="12" max="12" width="12.85546875" style="29" hidden="1" customWidth="1"/>
    <col min="13" max="13" width="11.85546875" style="29" customWidth="1"/>
    <col min="14" max="15" width="13.85546875" style="29" customWidth="1"/>
    <col min="16" max="16" width="13.140625" customWidth="1"/>
    <col min="17" max="17" width="9.140625" customWidth="1"/>
    <col min="18" max="18" width="13.85546875" customWidth="1"/>
    <col min="19" max="25" width="9.140625" customWidth="1"/>
  </cols>
  <sheetData>
    <row r="1" spans="1:20" ht="21.75" customHeight="1" x14ac:dyDescent="0.3">
      <c r="A1" s="116" t="s">
        <v>104</v>
      </c>
      <c r="B1" s="116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3"/>
      <c r="O1" s="13"/>
    </row>
    <row r="2" spans="1:20" ht="36" customHeight="1" x14ac:dyDescent="0.25">
      <c r="A2" s="114" t="s">
        <v>131</v>
      </c>
      <c r="B2" s="114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81"/>
      <c r="O2" s="81"/>
      <c r="P2">
        <v>33</v>
      </c>
      <c r="Q2">
        <v>134.5</v>
      </c>
    </row>
    <row r="3" spans="1:20" ht="15" hidden="1" customHeight="1" x14ac:dyDescent="0.25">
      <c r="A3" s="81"/>
      <c r="B3" s="81"/>
      <c r="C3" s="81" t="s">
        <v>92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20" ht="54" customHeight="1" x14ac:dyDescent="0.25">
      <c r="A4" s="111" t="s">
        <v>0</v>
      </c>
      <c r="B4" s="123" t="s">
        <v>214</v>
      </c>
      <c r="C4" s="123"/>
      <c r="D4" s="92" t="s">
        <v>93</v>
      </c>
      <c r="E4" s="92"/>
      <c r="F4" s="36" t="s">
        <v>92</v>
      </c>
      <c r="G4" s="36"/>
      <c r="H4" s="37"/>
      <c r="I4" s="102" t="s">
        <v>90</v>
      </c>
      <c r="J4" s="104"/>
      <c r="K4" s="102" t="s">
        <v>2</v>
      </c>
      <c r="L4" s="103"/>
      <c r="M4" s="104"/>
      <c r="N4" s="102" t="s">
        <v>3</v>
      </c>
      <c r="O4" s="104"/>
      <c r="P4">
        <v>38.870401009274666</v>
      </c>
      <c r="Q4">
        <v>47.909146789345492</v>
      </c>
      <c r="R4">
        <v>30</v>
      </c>
    </row>
    <row r="5" spans="1:20" ht="15.75" customHeight="1" x14ac:dyDescent="0.25">
      <c r="A5" s="112"/>
      <c r="B5" s="111" t="s">
        <v>133</v>
      </c>
      <c r="C5" s="93" t="s">
        <v>135</v>
      </c>
      <c r="D5" s="92"/>
      <c r="E5" s="92"/>
      <c r="F5" s="93" t="s">
        <v>135</v>
      </c>
      <c r="G5" s="35"/>
      <c r="H5" s="37"/>
      <c r="I5" s="111" t="s">
        <v>169</v>
      </c>
      <c r="J5" s="93" t="s">
        <v>135</v>
      </c>
      <c r="K5" s="111" t="s">
        <v>170</v>
      </c>
      <c r="L5" s="93" t="s">
        <v>134</v>
      </c>
      <c r="M5" s="93" t="s">
        <v>135</v>
      </c>
      <c r="N5" s="111" t="s">
        <v>171</v>
      </c>
      <c r="O5" s="93" t="s">
        <v>135</v>
      </c>
    </row>
    <row r="6" spans="1:20" ht="36" customHeight="1" x14ac:dyDescent="0.25">
      <c r="A6" s="113"/>
      <c r="B6" s="113"/>
      <c r="C6" s="95"/>
      <c r="D6" s="80" t="s">
        <v>96</v>
      </c>
      <c r="E6" s="80" t="s">
        <v>1</v>
      </c>
      <c r="F6" s="95"/>
      <c r="G6" s="80"/>
      <c r="H6" s="80"/>
      <c r="I6" s="113"/>
      <c r="J6" s="95"/>
      <c r="K6" s="113"/>
      <c r="L6" s="95"/>
      <c r="M6" s="95"/>
      <c r="N6" s="113"/>
      <c r="O6" s="95"/>
    </row>
    <row r="7" spans="1:20" ht="24.75" customHeight="1" x14ac:dyDescent="0.25">
      <c r="A7" s="85" t="s">
        <v>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  <c r="Q7">
        <v>40.178386114494515</v>
      </c>
      <c r="S7">
        <v>0</v>
      </c>
      <c r="T7">
        <v>0</v>
      </c>
    </row>
    <row r="8" spans="1:20" x14ac:dyDescent="0.25">
      <c r="A8" s="43" t="s">
        <v>149</v>
      </c>
      <c r="B8" s="42">
        <v>1</v>
      </c>
      <c r="C8" s="52" t="s">
        <v>206</v>
      </c>
      <c r="D8" s="83"/>
      <c r="E8" s="83"/>
      <c r="F8" s="43" t="s">
        <v>137</v>
      </c>
      <c r="I8" s="48">
        <v>289</v>
      </c>
      <c r="J8" s="29" t="s">
        <v>162</v>
      </c>
      <c r="K8" s="89"/>
      <c r="L8" s="89"/>
      <c r="M8" s="89"/>
      <c r="N8" s="90"/>
      <c r="O8" s="90"/>
      <c r="S8">
        <v>0</v>
      </c>
      <c r="T8">
        <v>0</v>
      </c>
    </row>
    <row r="9" spans="1:20" x14ac:dyDescent="0.25">
      <c r="A9" s="43" t="s">
        <v>185</v>
      </c>
      <c r="B9" s="42"/>
      <c r="C9" s="52"/>
      <c r="D9" s="83"/>
      <c r="E9" s="83"/>
      <c r="F9" s="43"/>
      <c r="I9" s="48"/>
      <c r="K9" s="10">
        <v>210</v>
      </c>
      <c r="L9" s="64">
        <v>7849.8</v>
      </c>
      <c r="M9" s="10" t="s">
        <v>202</v>
      </c>
      <c r="N9" s="90"/>
      <c r="O9" s="90"/>
    </row>
    <row r="10" spans="1:20" x14ac:dyDescent="0.25">
      <c r="A10" s="43" t="s">
        <v>186</v>
      </c>
      <c r="B10" s="42"/>
      <c r="C10" s="52"/>
      <c r="D10" s="83"/>
      <c r="E10" s="83"/>
      <c r="F10" s="43"/>
      <c r="I10" s="48"/>
      <c r="K10" s="10">
        <v>200</v>
      </c>
      <c r="L10" s="64">
        <v>7476</v>
      </c>
      <c r="M10" s="10" t="s">
        <v>202</v>
      </c>
      <c r="N10" s="90"/>
      <c r="O10" s="90"/>
    </row>
    <row r="11" spans="1:20" x14ac:dyDescent="0.25">
      <c r="A11" s="43" t="s">
        <v>187</v>
      </c>
      <c r="B11" s="42"/>
      <c r="C11" s="52"/>
      <c r="D11" s="83"/>
      <c r="E11" s="83"/>
      <c r="F11" s="43"/>
      <c r="I11" s="48"/>
      <c r="K11" s="10">
        <v>230</v>
      </c>
      <c r="L11" s="64">
        <v>8597.4</v>
      </c>
      <c r="M11" s="10" t="s">
        <v>202</v>
      </c>
      <c r="N11" s="90"/>
      <c r="O11" s="90"/>
    </row>
    <row r="12" spans="1:20" x14ac:dyDescent="0.25">
      <c r="A12" s="43" t="s">
        <v>188</v>
      </c>
      <c r="B12" s="42"/>
      <c r="C12" s="52"/>
      <c r="D12" s="83"/>
      <c r="E12" s="83"/>
      <c r="F12" s="43"/>
      <c r="I12" s="48"/>
      <c r="K12" s="10">
        <v>200</v>
      </c>
      <c r="L12" s="64">
        <v>9660</v>
      </c>
      <c r="M12" s="10" t="s">
        <v>200</v>
      </c>
      <c r="N12" s="90"/>
      <c r="O12" s="90"/>
    </row>
    <row r="13" spans="1:20" x14ac:dyDescent="0.25">
      <c r="A13" s="43" t="s">
        <v>205</v>
      </c>
      <c r="B13" s="42"/>
      <c r="C13" s="52"/>
      <c r="D13" s="83"/>
      <c r="E13" s="83"/>
      <c r="F13" s="43"/>
      <c r="I13" s="48"/>
      <c r="K13" s="10">
        <v>200</v>
      </c>
      <c r="L13" s="64">
        <v>9660</v>
      </c>
      <c r="M13" s="10" t="s">
        <v>200</v>
      </c>
      <c r="N13" s="90"/>
      <c r="O13" s="90"/>
    </row>
    <row r="14" spans="1:20" x14ac:dyDescent="0.25">
      <c r="A14" s="43" t="s">
        <v>55</v>
      </c>
      <c r="B14" s="42"/>
      <c r="C14" s="52"/>
      <c r="D14" s="83"/>
      <c r="E14" s="83"/>
      <c r="F14" s="43"/>
      <c r="I14" s="48"/>
      <c r="K14" s="10">
        <v>130</v>
      </c>
      <c r="L14" s="64">
        <v>4859.3999999999996</v>
      </c>
      <c r="M14" s="10" t="s">
        <v>200</v>
      </c>
      <c r="N14" s="90"/>
      <c r="O14" s="90"/>
    </row>
    <row r="15" spans="1:20" x14ac:dyDescent="0.25">
      <c r="A15" s="43" t="s">
        <v>192</v>
      </c>
      <c r="B15" s="42"/>
      <c r="C15" s="52"/>
      <c r="D15" s="83"/>
      <c r="E15" s="83"/>
      <c r="F15" s="43"/>
      <c r="I15" s="48"/>
      <c r="K15" s="10">
        <v>110</v>
      </c>
      <c r="L15" s="64">
        <v>4111.8</v>
      </c>
      <c r="M15" s="10" t="s">
        <v>200</v>
      </c>
      <c r="N15" s="90"/>
      <c r="O15" s="90"/>
    </row>
    <row r="16" spans="1:20" ht="15.75" customHeight="1" x14ac:dyDescent="0.25">
      <c r="A16" s="47" t="s">
        <v>150</v>
      </c>
      <c r="B16" s="42"/>
      <c r="C16" s="52"/>
      <c r="D16" s="83"/>
      <c r="E16" s="83"/>
      <c r="F16" s="43" t="s">
        <v>138</v>
      </c>
      <c r="I16" s="48">
        <v>75</v>
      </c>
      <c r="J16" s="29" t="str">
        <f>F16</f>
        <v>15сен-15окт</v>
      </c>
      <c r="K16" s="89"/>
      <c r="L16" s="89"/>
      <c r="M16" s="89"/>
      <c r="N16" s="20"/>
      <c r="O16" s="20"/>
      <c r="S16">
        <v>0</v>
      </c>
      <c r="T16">
        <v>0</v>
      </c>
    </row>
    <row r="17" spans="1:20" ht="15.75" customHeight="1" x14ac:dyDescent="0.25">
      <c r="A17" s="47" t="s">
        <v>151</v>
      </c>
      <c r="B17" s="42"/>
      <c r="C17" s="52"/>
      <c r="D17" s="83"/>
      <c r="E17" s="83"/>
      <c r="F17" s="43" t="s">
        <v>139</v>
      </c>
      <c r="I17" s="48">
        <v>174</v>
      </c>
      <c r="J17" s="29" t="str">
        <f>F17</f>
        <v>25авг-25сент</v>
      </c>
      <c r="K17" s="10">
        <v>200</v>
      </c>
      <c r="L17" s="64">
        <v>7476</v>
      </c>
      <c r="M17" s="56" t="s">
        <v>166</v>
      </c>
      <c r="N17" s="20"/>
      <c r="O17" s="20"/>
      <c r="S17">
        <v>0</v>
      </c>
      <c r="T17">
        <v>0</v>
      </c>
    </row>
    <row r="18" spans="1:20" ht="15.75" customHeight="1" x14ac:dyDescent="0.25">
      <c r="A18" s="47" t="s">
        <v>152</v>
      </c>
      <c r="B18" s="42"/>
      <c r="C18" s="52"/>
      <c r="D18" s="83"/>
      <c r="E18" s="83"/>
      <c r="F18" s="43" t="s">
        <v>140</v>
      </c>
      <c r="I18" s="48">
        <v>190</v>
      </c>
      <c r="J18" s="29" t="str">
        <f>F18</f>
        <v>25сен-25окт</v>
      </c>
      <c r="K18" s="89"/>
      <c r="L18" s="89"/>
      <c r="M18" s="89"/>
      <c r="N18" s="20"/>
      <c r="O18" s="20"/>
      <c r="S18">
        <v>0</v>
      </c>
      <c r="T18">
        <v>0</v>
      </c>
    </row>
    <row r="19" spans="1:20" ht="15.75" customHeight="1" x14ac:dyDescent="0.25">
      <c r="A19" s="47" t="s">
        <v>153</v>
      </c>
      <c r="B19" s="42"/>
      <c r="C19" s="52"/>
      <c r="D19" s="83"/>
      <c r="E19" s="83"/>
      <c r="F19" s="43" t="s">
        <v>141</v>
      </c>
      <c r="I19" s="48">
        <v>258</v>
      </c>
      <c r="J19" s="29" t="str">
        <f>F19</f>
        <v>20мая-20июня</v>
      </c>
      <c r="K19" s="89"/>
      <c r="L19" s="89"/>
      <c r="M19" s="89"/>
      <c r="N19" s="20"/>
      <c r="O19" s="20"/>
      <c r="P19" t="e">
        <f>#REF!/#REF!</f>
        <v>#REF!</v>
      </c>
      <c r="Q19" t="e">
        <f>#REF!/I19</f>
        <v>#REF!</v>
      </c>
      <c r="S19">
        <v>0</v>
      </c>
      <c r="T19">
        <v>0</v>
      </c>
    </row>
    <row r="20" spans="1:20" ht="15.75" customHeight="1" x14ac:dyDescent="0.25">
      <c r="A20" s="47" t="s">
        <v>136</v>
      </c>
      <c r="B20" s="42"/>
      <c r="C20" s="52"/>
      <c r="D20" s="83"/>
      <c r="E20" s="83"/>
      <c r="F20" s="43" t="s">
        <v>137</v>
      </c>
      <c r="I20" s="48"/>
      <c r="K20" s="89"/>
      <c r="L20" s="89"/>
      <c r="M20" s="89"/>
      <c r="N20" s="20"/>
      <c r="O20" s="20"/>
      <c r="Q20" t="e">
        <f>#REF!/I20</f>
        <v>#REF!</v>
      </c>
      <c r="S20">
        <v>0</v>
      </c>
      <c r="T20">
        <v>0</v>
      </c>
    </row>
    <row r="21" spans="1:20" ht="15.75" customHeight="1" x14ac:dyDescent="0.25">
      <c r="A21" s="47" t="s">
        <v>154</v>
      </c>
      <c r="B21" s="41"/>
      <c r="C21" s="52"/>
      <c r="D21" s="83"/>
      <c r="E21" s="83"/>
      <c r="F21" s="43" t="s">
        <v>142</v>
      </c>
      <c r="G21" s="83"/>
      <c r="H21" s="83"/>
      <c r="I21" s="48"/>
      <c r="J21" s="83"/>
      <c r="K21" s="20"/>
      <c r="L21" s="20"/>
      <c r="M21" s="20"/>
      <c r="N21" s="20"/>
      <c r="O21" s="20"/>
      <c r="P21" t="e">
        <f>#REF!/#REF!</f>
        <v>#REF!</v>
      </c>
      <c r="Q21" t="e">
        <f>#REF!/I21</f>
        <v>#REF!</v>
      </c>
    </row>
    <row r="22" spans="1:20" ht="15.75" customHeight="1" x14ac:dyDescent="0.25">
      <c r="A22" s="47" t="s">
        <v>155</v>
      </c>
      <c r="B22" s="42"/>
      <c r="C22" s="52"/>
      <c r="D22" s="83"/>
      <c r="E22" s="83"/>
      <c r="F22" s="43" t="s">
        <v>143</v>
      </c>
      <c r="G22" s="83"/>
      <c r="H22" s="83"/>
      <c r="I22" s="48">
        <v>314</v>
      </c>
      <c r="J22" s="83" t="str">
        <f>F22</f>
        <v>25июл-25авг</v>
      </c>
      <c r="K22" s="20"/>
      <c r="L22" s="20"/>
      <c r="M22" s="20"/>
      <c r="N22" s="20"/>
      <c r="O22" s="20"/>
      <c r="Q22" t="e">
        <f>#REF!/I22</f>
        <v>#REF!</v>
      </c>
    </row>
    <row r="23" spans="1:20" ht="15.75" customHeight="1" x14ac:dyDescent="0.25">
      <c r="A23" s="47" t="s">
        <v>156</v>
      </c>
      <c r="B23" s="42"/>
      <c r="C23" s="52"/>
      <c r="D23" s="83"/>
      <c r="E23" s="83"/>
      <c r="F23" s="43" t="s">
        <v>144</v>
      </c>
      <c r="I23" s="48">
        <v>272</v>
      </c>
      <c r="J23" s="29" t="str">
        <f>F23</f>
        <v>20июл-20авг</v>
      </c>
      <c r="K23" s="89"/>
      <c r="L23" s="89"/>
      <c r="M23" s="89"/>
      <c r="N23" s="20"/>
      <c r="O23" s="20"/>
      <c r="P23" t="e">
        <f>#REF!/#REF!</f>
        <v>#REF!</v>
      </c>
      <c r="Q23" t="e">
        <f>#REF!/I23</f>
        <v>#REF!</v>
      </c>
      <c r="S23">
        <v>0</v>
      </c>
      <c r="T23">
        <v>0</v>
      </c>
    </row>
    <row r="24" spans="1:20" ht="15.75" customHeight="1" x14ac:dyDescent="0.25">
      <c r="A24" s="47" t="s">
        <v>157</v>
      </c>
      <c r="B24" s="42"/>
      <c r="C24" s="52"/>
      <c r="D24" s="83"/>
      <c r="E24" s="83"/>
      <c r="F24" s="61" t="s">
        <v>141</v>
      </c>
      <c r="I24" s="48">
        <v>199</v>
      </c>
      <c r="J24" s="29" t="str">
        <f>F24</f>
        <v>20мая-20июня</v>
      </c>
      <c r="K24" s="89"/>
      <c r="L24" s="89"/>
      <c r="M24" s="89"/>
      <c r="N24" s="20"/>
      <c r="O24" s="20"/>
      <c r="Q24" t="e">
        <f>#REF!/I24</f>
        <v>#REF!</v>
      </c>
      <c r="S24">
        <v>0</v>
      </c>
      <c r="T24">
        <v>0</v>
      </c>
    </row>
    <row r="25" spans="1:20" x14ac:dyDescent="0.25">
      <c r="A25" s="47" t="s">
        <v>196</v>
      </c>
      <c r="B25" s="42"/>
      <c r="C25" s="52"/>
      <c r="D25" s="83"/>
      <c r="E25" s="83"/>
      <c r="F25" s="61"/>
      <c r="I25" s="48"/>
      <c r="K25" s="10">
        <v>74</v>
      </c>
      <c r="L25" s="64">
        <v>3574.2</v>
      </c>
      <c r="M25" s="10" t="s">
        <v>197</v>
      </c>
      <c r="N25" s="83"/>
      <c r="O25" s="83"/>
      <c r="P25" t="e">
        <f>#REF!/#REF!</f>
        <v>#REF!</v>
      </c>
      <c r="Q25" t="e">
        <f>#REF!/I25</f>
        <v>#REF!</v>
      </c>
    </row>
    <row r="26" spans="1:20" x14ac:dyDescent="0.25">
      <c r="A26" s="47" t="s">
        <v>193</v>
      </c>
      <c r="B26" s="42"/>
      <c r="C26" s="52"/>
      <c r="D26" s="83"/>
      <c r="E26" s="83"/>
      <c r="F26" s="61"/>
      <c r="I26" s="48"/>
      <c r="K26" s="10">
        <v>150</v>
      </c>
      <c r="L26" s="64">
        <v>7245</v>
      </c>
      <c r="M26" s="10" t="s">
        <v>202</v>
      </c>
      <c r="N26" s="83"/>
      <c r="O26" s="83"/>
      <c r="Q26" t="e">
        <f>#REF!/I26</f>
        <v>#REF!</v>
      </c>
    </row>
    <row r="27" spans="1:20" ht="15.75" customHeight="1" x14ac:dyDescent="0.25">
      <c r="A27" s="47" t="s">
        <v>158</v>
      </c>
      <c r="B27" s="42"/>
      <c r="C27" s="52"/>
      <c r="D27" s="83"/>
      <c r="E27" s="83"/>
      <c r="F27" s="61" t="s">
        <v>145</v>
      </c>
      <c r="I27" s="48">
        <v>92</v>
      </c>
      <c r="J27" s="29" t="str">
        <f>F27</f>
        <v>15авг-15сен</v>
      </c>
      <c r="K27" s="89"/>
      <c r="L27" s="89"/>
      <c r="M27" s="89"/>
      <c r="N27" s="20"/>
      <c r="O27" s="20"/>
      <c r="P27" t="e">
        <f>#REF!/#REF!</f>
        <v>#REF!</v>
      </c>
      <c r="Q27" t="e">
        <f>#REF!/I27</f>
        <v>#REF!</v>
      </c>
      <c r="S27">
        <v>0</v>
      </c>
      <c r="T27">
        <v>0</v>
      </c>
    </row>
    <row r="28" spans="1:20" ht="15.75" customHeight="1" x14ac:dyDescent="0.25">
      <c r="A28" s="47" t="s">
        <v>159</v>
      </c>
      <c r="B28" s="84"/>
      <c r="C28" s="52"/>
      <c r="D28" s="83"/>
      <c r="E28" s="83"/>
      <c r="F28" s="61" t="s">
        <v>146</v>
      </c>
      <c r="I28" s="48">
        <v>18</v>
      </c>
      <c r="J28" s="29" t="str">
        <f>F28</f>
        <v>20авг-20сен</v>
      </c>
      <c r="K28" s="89"/>
      <c r="L28" s="89"/>
      <c r="M28" s="89"/>
      <c r="N28" s="20"/>
      <c r="O28" s="20"/>
      <c r="P28" t="e">
        <f>#REF!/#REF!</f>
        <v>#REF!</v>
      </c>
      <c r="Q28" t="e">
        <f>#REF!/I28</f>
        <v>#REF!</v>
      </c>
      <c r="S28">
        <v>0</v>
      </c>
      <c r="T28">
        <v>0</v>
      </c>
    </row>
    <row r="29" spans="1:20" ht="31.5" customHeight="1" x14ac:dyDescent="0.25">
      <c r="A29" s="47" t="s">
        <v>163</v>
      </c>
      <c r="B29" s="84">
        <v>1</v>
      </c>
      <c r="C29" s="52" t="s">
        <v>166</v>
      </c>
      <c r="D29" s="20"/>
      <c r="E29" s="20"/>
      <c r="F29" s="20"/>
      <c r="G29" s="20"/>
      <c r="H29" s="20"/>
      <c r="I29" s="20"/>
      <c r="J29" s="20"/>
      <c r="K29" s="89"/>
      <c r="L29" s="89"/>
      <c r="M29" s="89"/>
      <c r="N29" s="20"/>
      <c r="O29" s="20"/>
      <c r="P29" t="e">
        <f>#REF!/#REF!</f>
        <v>#REF!</v>
      </c>
      <c r="Q29" t="e">
        <f>#REF!/I29</f>
        <v>#REF!</v>
      </c>
    </row>
    <row r="30" spans="1:20" ht="31.5" customHeight="1" x14ac:dyDescent="0.25">
      <c r="A30" s="47" t="s">
        <v>189</v>
      </c>
      <c r="B30" s="84"/>
      <c r="C30" s="52"/>
      <c r="D30" s="20"/>
      <c r="E30" s="20"/>
      <c r="F30" s="83"/>
      <c r="G30" s="83"/>
      <c r="H30" s="83"/>
      <c r="I30" s="83"/>
      <c r="J30" s="83"/>
      <c r="K30" s="10">
        <v>200</v>
      </c>
      <c r="L30" s="64">
        <v>7476</v>
      </c>
      <c r="M30" s="10" t="s">
        <v>198</v>
      </c>
      <c r="N30" s="83"/>
      <c r="O30" s="83"/>
      <c r="Q30" t="e">
        <f>#REF!/I30</f>
        <v>#REF!</v>
      </c>
    </row>
    <row r="31" spans="1:20" ht="31.5" customHeight="1" x14ac:dyDescent="0.25">
      <c r="A31" s="47" t="s">
        <v>191</v>
      </c>
      <c r="B31" s="84"/>
      <c r="C31" s="52"/>
      <c r="D31" s="20"/>
      <c r="E31" s="20"/>
      <c r="F31" s="83"/>
      <c r="G31" s="83"/>
      <c r="H31" s="83"/>
      <c r="I31" s="83"/>
      <c r="J31" s="83"/>
      <c r="K31" s="10">
        <v>400</v>
      </c>
      <c r="L31" s="79">
        <v>14952</v>
      </c>
      <c r="M31" s="10" t="s">
        <v>206</v>
      </c>
      <c r="N31" s="83"/>
      <c r="O31" s="83"/>
      <c r="P31" t="e">
        <f>#REF!/#REF!</f>
        <v>#REF!</v>
      </c>
      <c r="Q31" t="e">
        <f>#REF!/I31</f>
        <v>#REF!</v>
      </c>
    </row>
    <row r="32" spans="1:20" ht="31.5" customHeight="1" x14ac:dyDescent="0.25">
      <c r="A32" s="47" t="s">
        <v>74</v>
      </c>
      <c r="B32" s="84"/>
      <c r="C32" s="52"/>
      <c r="D32" s="20"/>
      <c r="E32" s="20"/>
      <c r="F32" s="83"/>
      <c r="G32" s="83"/>
      <c r="H32" s="83"/>
      <c r="I32" s="83"/>
      <c r="J32" s="83"/>
      <c r="K32" s="10">
        <v>300</v>
      </c>
      <c r="L32" s="79">
        <v>11214</v>
      </c>
      <c r="M32" s="10" t="s">
        <v>206</v>
      </c>
      <c r="N32" s="83"/>
      <c r="O32" s="83"/>
      <c r="Q32" t="e">
        <f>#REF!/I32</f>
        <v>#REF!</v>
      </c>
    </row>
    <row r="33" spans="1:20" ht="15.75" customHeight="1" x14ac:dyDescent="0.25">
      <c r="A33" s="47" t="s">
        <v>160</v>
      </c>
      <c r="B33" s="84"/>
      <c r="C33" s="52"/>
      <c r="D33" s="83"/>
      <c r="E33" s="83"/>
      <c r="F33" s="44" t="s">
        <v>147</v>
      </c>
      <c r="I33" s="48">
        <v>130</v>
      </c>
      <c r="J33" s="29" t="str">
        <f>F33</f>
        <v>20сент-20окт</v>
      </c>
      <c r="K33" s="89"/>
      <c r="L33" s="89"/>
      <c r="M33" s="89"/>
      <c r="N33" s="20"/>
      <c r="O33" s="20"/>
      <c r="P33" t="e">
        <f>#REF!/#REF!</f>
        <v>#REF!</v>
      </c>
      <c r="Q33" t="e">
        <f>#REF!/I33</f>
        <v>#REF!</v>
      </c>
      <c r="S33">
        <v>0</v>
      </c>
      <c r="T33">
        <v>0</v>
      </c>
    </row>
    <row r="34" spans="1:20" x14ac:dyDescent="0.25">
      <c r="A34" s="47" t="s">
        <v>75</v>
      </c>
      <c r="B34" s="84"/>
      <c r="C34" s="52"/>
      <c r="D34" s="83"/>
      <c r="E34" s="83"/>
      <c r="F34" s="44"/>
      <c r="I34" s="48"/>
      <c r="K34" s="10">
        <v>250</v>
      </c>
      <c r="L34" s="10">
        <v>9345</v>
      </c>
      <c r="M34" s="10" t="s">
        <v>206</v>
      </c>
      <c r="N34" s="83"/>
      <c r="O34" s="83"/>
      <c r="Q34" t="e">
        <f>#REF!/I34</f>
        <v>#REF!</v>
      </c>
    </row>
    <row r="35" spans="1:20" ht="15.75" customHeight="1" x14ac:dyDescent="0.25">
      <c r="A35" s="47" t="s">
        <v>161</v>
      </c>
      <c r="B35" s="84"/>
      <c r="C35" s="52"/>
      <c r="D35" s="83"/>
      <c r="E35" s="83"/>
      <c r="F35" s="45" t="s">
        <v>148</v>
      </c>
      <c r="I35" s="48"/>
      <c r="K35" s="89"/>
      <c r="L35" s="89"/>
      <c r="M35" s="89"/>
      <c r="N35" s="20"/>
      <c r="O35" s="20"/>
      <c r="P35" t="e">
        <f>#REF!/#REF!</f>
        <v>#REF!</v>
      </c>
      <c r="Q35" t="e">
        <f>#REF!/I35</f>
        <v>#REF!</v>
      </c>
      <c r="S35">
        <v>0</v>
      </c>
      <c r="T35">
        <v>0</v>
      </c>
    </row>
    <row r="36" spans="1:20" x14ac:dyDescent="0.25">
      <c r="A36" s="47" t="s">
        <v>190</v>
      </c>
      <c r="B36" s="84"/>
      <c r="C36" s="52"/>
      <c r="D36" s="83"/>
      <c r="E36" s="83"/>
      <c r="F36" s="45"/>
      <c r="I36" s="48"/>
      <c r="K36" s="10">
        <v>280</v>
      </c>
      <c r="L36" s="64">
        <v>10466.4</v>
      </c>
      <c r="M36" s="10" t="s">
        <v>202</v>
      </c>
      <c r="N36" s="83"/>
      <c r="O36" s="83"/>
      <c r="Q36" t="e">
        <f>#REF!/I36</f>
        <v>#REF!</v>
      </c>
    </row>
    <row r="37" spans="1:20" ht="15.75" customHeight="1" x14ac:dyDescent="0.25">
      <c r="A37" s="4" t="s">
        <v>165</v>
      </c>
      <c r="B37" s="84">
        <v>1</v>
      </c>
      <c r="C37" s="52" t="s">
        <v>166</v>
      </c>
      <c r="D37" s="83"/>
      <c r="E37" s="83"/>
      <c r="F37" s="88"/>
      <c r="G37" s="88"/>
      <c r="H37" s="88"/>
      <c r="I37" s="88"/>
      <c r="J37" s="88"/>
      <c r="K37" s="89"/>
      <c r="L37" s="89"/>
      <c r="M37" s="89"/>
      <c r="N37" s="83">
        <v>850</v>
      </c>
      <c r="O37" s="29" t="s">
        <v>166</v>
      </c>
      <c r="P37" t="e">
        <f>#REF!/#REF!</f>
        <v>#REF!</v>
      </c>
      <c r="Q37" t="e">
        <f>#REF!/I37</f>
        <v>#REF!</v>
      </c>
      <c r="S37">
        <v>0</v>
      </c>
      <c r="T37">
        <v>0</v>
      </c>
    </row>
    <row r="38" spans="1:20" ht="15.75" customHeight="1" x14ac:dyDescent="0.25">
      <c r="A38" s="4" t="s">
        <v>182</v>
      </c>
      <c r="B38" s="84"/>
      <c r="C38" s="52"/>
      <c r="D38" s="83"/>
      <c r="E38" s="83"/>
      <c r="F38" s="51"/>
      <c r="G38" s="51"/>
      <c r="H38" s="51"/>
      <c r="I38" s="51"/>
      <c r="J38" s="51"/>
      <c r="K38" s="10">
        <v>360</v>
      </c>
      <c r="L38" s="64">
        <v>13456.9</v>
      </c>
      <c r="M38" s="10" t="s">
        <v>166</v>
      </c>
      <c r="N38" s="83">
        <v>850</v>
      </c>
      <c r="O38" s="29" t="s">
        <v>206</v>
      </c>
      <c r="Q38" t="e">
        <f>#REF!/I38</f>
        <v>#REF!</v>
      </c>
    </row>
    <row r="39" spans="1:20" ht="15.75" customHeight="1" x14ac:dyDescent="0.25">
      <c r="A39" s="4" t="s">
        <v>184</v>
      </c>
      <c r="B39" s="84"/>
      <c r="C39" s="52"/>
      <c r="D39" s="83"/>
      <c r="E39" s="83"/>
      <c r="F39" s="51"/>
      <c r="G39" s="51"/>
      <c r="H39" s="51"/>
      <c r="I39" s="51"/>
      <c r="J39" s="51"/>
      <c r="K39" s="10">
        <v>320</v>
      </c>
      <c r="L39" s="64">
        <v>11961.6</v>
      </c>
      <c r="M39" s="10" t="s">
        <v>166</v>
      </c>
      <c r="N39" s="83">
        <v>750</v>
      </c>
      <c r="O39" s="29" t="s">
        <v>198</v>
      </c>
      <c r="P39" t="e">
        <f>#REF!/#REF!</f>
        <v>#REF!</v>
      </c>
      <c r="Q39" t="e">
        <f>#REF!/I39</f>
        <v>#REF!</v>
      </c>
    </row>
    <row r="40" spans="1:20" ht="15.75" customHeight="1" x14ac:dyDescent="0.25">
      <c r="A40" s="4" t="s">
        <v>59</v>
      </c>
      <c r="B40" s="84"/>
      <c r="C40" s="52"/>
      <c r="D40" s="83"/>
      <c r="E40" s="83"/>
      <c r="F40" s="51"/>
      <c r="G40" s="51"/>
      <c r="H40" s="51"/>
      <c r="I40" s="51"/>
      <c r="J40" s="51"/>
      <c r="K40" s="10">
        <v>290</v>
      </c>
      <c r="L40" s="64">
        <v>10840.2</v>
      </c>
      <c r="M40" s="10" t="s">
        <v>198</v>
      </c>
      <c r="N40" s="83">
        <v>500</v>
      </c>
      <c r="O40" s="29" t="s">
        <v>197</v>
      </c>
      <c r="Q40" t="e">
        <f>#REF!/I40</f>
        <v>#REF!</v>
      </c>
    </row>
    <row r="41" spans="1:20" ht="15.75" customHeight="1" x14ac:dyDescent="0.25">
      <c r="A41" s="4" t="s">
        <v>183</v>
      </c>
      <c r="B41" s="84"/>
      <c r="C41" s="52"/>
      <c r="D41" s="83"/>
      <c r="E41" s="83"/>
      <c r="F41" s="51"/>
      <c r="G41" s="51"/>
      <c r="H41" s="51"/>
      <c r="I41" s="51"/>
      <c r="J41" s="51"/>
      <c r="K41" s="10"/>
      <c r="L41" s="10"/>
      <c r="M41" s="10"/>
      <c r="N41" s="83">
        <v>550</v>
      </c>
      <c r="O41" s="29" t="s">
        <v>197</v>
      </c>
      <c r="P41" t="e">
        <f>#REF!/#REF!</f>
        <v>#REF!</v>
      </c>
      <c r="Q41" t="e">
        <f>#REF!/I41</f>
        <v>#REF!</v>
      </c>
    </row>
    <row r="42" spans="1:20" ht="23.25" customHeight="1" x14ac:dyDescent="0.25">
      <c r="A42" s="4" t="s">
        <v>210</v>
      </c>
      <c r="B42" s="131">
        <v>1</v>
      </c>
      <c r="C42" s="128" t="s">
        <v>166</v>
      </c>
      <c r="D42" s="83"/>
      <c r="E42" s="83"/>
      <c r="F42" s="88"/>
      <c r="G42" s="88"/>
      <c r="H42" s="88"/>
      <c r="I42" s="88"/>
      <c r="J42" s="88"/>
      <c r="K42" s="89"/>
      <c r="L42" s="89"/>
      <c r="M42" s="89"/>
      <c r="N42" s="20"/>
      <c r="O42" s="20"/>
      <c r="Q42" t="e">
        <f>#REF!/I42</f>
        <v>#REF!</v>
      </c>
      <c r="S42">
        <v>0</v>
      </c>
      <c r="T42">
        <v>0</v>
      </c>
    </row>
    <row r="43" spans="1:20" ht="23.25" customHeight="1" x14ac:dyDescent="0.25">
      <c r="A43" s="4" t="s">
        <v>211</v>
      </c>
      <c r="B43" s="132"/>
      <c r="C43" s="129"/>
      <c r="D43" s="83"/>
      <c r="E43" s="83"/>
      <c r="F43" s="51"/>
      <c r="G43" s="51"/>
      <c r="H43" s="51"/>
      <c r="I43" s="51"/>
      <c r="J43" s="51"/>
      <c r="K43" s="89"/>
      <c r="L43" s="89"/>
      <c r="M43" s="89"/>
      <c r="N43" s="20"/>
      <c r="O43" s="20"/>
    </row>
    <row r="44" spans="1:20" ht="23.25" customHeight="1" x14ac:dyDescent="0.25">
      <c r="A44" s="4" t="s">
        <v>212</v>
      </c>
      <c r="B44" s="133"/>
      <c r="C44" s="130"/>
      <c r="D44" s="83"/>
      <c r="E44" s="83"/>
      <c r="F44" s="51"/>
      <c r="G44" s="51"/>
      <c r="H44" s="51"/>
      <c r="I44" s="51"/>
      <c r="J44" s="51"/>
      <c r="K44" s="89"/>
      <c r="L44" s="89"/>
      <c r="M44" s="89"/>
      <c r="N44" s="20"/>
      <c r="O44" s="20"/>
    </row>
    <row r="45" spans="1:20" ht="24" customHeight="1" x14ac:dyDescent="0.25">
      <c r="A45" s="4" t="s">
        <v>24</v>
      </c>
      <c r="B45" s="4"/>
      <c r="C45" s="52"/>
      <c r="D45" s="83"/>
      <c r="E45" s="83"/>
      <c r="F45" s="51"/>
      <c r="G45" s="51"/>
      <c r="H45" s="51"/>
      <c r="I45" s="51"/>
      <c r="J45" s="51"/>
      <c r="K45" s="10">
        <v>200</v>
      </c>
      <c r="L45" s="10">
        <v>9660</v>
      </c>
      <c r="M45" s="10" t="s">
        <v>198</v>
      </c>
      <c r="N45" s="83"/>
      <c r="O45" s="83"/>
      <c r="P45" t="e">
        <f>#REF!/#REF!</f>
        <v>#REF!</v>
      </c>
      <c r="Q45" t="e">
        <f>#REF!/I45</f>
        <v>#REF!</v>
      </c>
    </row>
    <row r="46" spans="1:20" ht="27.75" customHeight="1" x14ac:dyDescent="0.25">
      <c r="A46" s="4" t="s">
        <v>25</v>
      </c>
      <c r="B46" s="4"/>
      <c r="C46" s="52"/>
      <c r="D46" s="83"/>
      <c r="E46" s="83"/>
      <c r="F46" s="51"/>
      <c r="G46" s="51"/>
      <c r="H46" s="51"/>
      <c r="I46" s="51"/>
      <c r="J46" s="51"/>
      <c r="K46" s="10">
        <v>200</v>
      </c>
      <c r="L46" s="10">
        <v>9660</v>
      </c>
      <c r="M46" s="10" t="s">
        <v>198</v>
      </c>
      <c r="N46" s="83"/>
      <c r="O46" s="83"/>
      <c r="Q46" t="e">
        <f>#REF!/I46</f>
        <v>#REF!</v>
      </c>
    </row>
    <row r="47" spans="1:20" x14ac:dyDescent="0.25">
      <c r="A47" s="4" t="s">
        <v>199</v>
      </c>
      <c r="B47" s="4"/>
      <c r="C47" s="52"/>
      <c r="D47" s="83"/>
      <c r="E47" s="83"/>
      <c r="I47" s="48"/>
      <c r="K47" s="10">
        <v>210</v>
      </c>
      <c r="L47" s="64">
        <v>7849.8</v>
      </c>
      <c r="M47" s="56" t="s">
        <v>200</v>
      </c>
      <c r="N47" s="83"/>
      <c r="P47" t="e">
        <f>#REF!/#REF!</f>
        <v>#REF!</v>
      </c>
      <c r="Q47" t="e">
        <f>#REF!/I47</f>
        <v>#REF!</v>
      </c>
      <c r="S47">
        <v>0</v>
      </c>
      <c r="T47">
        <v>0</v>
      </c>
    </row>
    <row r="48" spans="1:20" x14ac:dyDescent="0.25">
      <c r="A48" s="4" t="s">
        <v>201</v>
      </c>
      <c r="B48" s="4"/>
      <c r="C48" s="52"/>
      <c r="D48" s="83"/>
      <c r="E48" s="83"/>
      <c r="I48" s="48"/>
      <c r="K48" s="10">
        <v>200</v>
      </c>
      <c r="L48" s="10">
        <v>7476</v>
      </c>
      <c r="M48" s="56" t="s">
        <v>202</v>
      </c>
      <c r="N48" s="83"/>
      <c r="Q48" t="e">
        <f>#REF!/I48</f>
        <v>#REF!</v>
      </c>
      <c r="S48">
        <v>0</v>
      </c>
      <c r="T48">
        <v>0</v>
      </c>
    </row>
    <row r="49" spans="1:20" x14ac:dyDescent="0.25">
      <c r="A49" s="4" t="s">
        <v>203</v>
      </c>
      <c r="B49" s="4"/>
      <c r="C49" s="52"/>
      <c r="D49" s="83"/>
      <c r="E49" s="83"/>
      <c r="I49" s="48"/>
      <c r="K49" s="10">
        <v>215</v>
      </c>
      <c r="L49" s="64">
        <v>10384.5</v>
      </c>
      <c r="M49" s="56" t="s">
        <v>166</v>
      </c>
      <c r="N49" s="83"/>
      <c r="O49" s="29">
        <f>N49*Q$7</f>
        <v>0</v>
      </c>
      <c r="P49" t="e">
        <f>#REF!/#REF!</f>
        <v>#REF!</v>
      </c>
      <c r="Q49" t="e">
        <f>#REF!/I49</f>
        <v>#REF!</v>
      </c>
      <c r="S49">
        <v>0</v>
      </c>
      <c r="T49">
        <v>0</v>
      </c>
    </row>
    <row r="50" spans="1:20" x14ac:dyDescent="0.25">
      <c r="A50" s="4" t="s">
        <v>204</v>
      </c>
      <c r="B50" s="4"/>
      <c r="C50" s="52"/>
      <c r="D50" s="83"/>
      <c r="E50" s="83"/>
      <c r="I50" s="48"/>
      <c r="K50" s="10">
        <v>50</v>
      </c>
      <c r="L50" s="10">
        <v>2415</v>
      </c>
      <c r="M50" s="56" t="s">
        <v>202</v>
      </c>
      <c r="N50" s="83"/>
      <c r="O50" s="29">
        <f>N50*Q$7</f>
        <v>0</v>
      </c>
      <c r="Q50" t="e">
        <f>#REF!/I50</f>
        <v>#REF!</v>
      </c>
      <c r="S50">
        <v>0</v>
      </c>
      <c r="T50">
        <v>0</v>
      </c>
    </row>
    <row r="51" spans="1:20" x14ac:dyDescent="0.25">
      <c r="K51" s="29">
        <v>5179</v>
      </c>
      <c r="L51" s="29">
        <v>207667</v>
      </c>
    </row>
    <row r="52" spans="1:20" x14ac:dyDescent="0.25">
      <c r="K52" s="29" t="e">
        <f>#REF!-K51</f>
        <v>#REF!</v>
      </c>
      <c r="L52" s="29" t="e">
        <f>#REF!-L51</f>
        <v>#REF!</v>
      </c>
    </row>
    <row r="54" spans="1:20" s="29" customFormat="1" x14ac:dyDescent="0.25">
      <c r="A54" s="2"/>
      <c r="B54" s="2"/>
      <c r="P54"/>
      <c r="Q54"/>
      <c r="R54"/>
      <c r="S54"/>
      <c r="T54"/>
    </row>
    <row r="55" spans="1:20" s="29" customFormat="1" x14ac:dyDescent="0.25">
      <c r="A55" s="2"/>
      <c r="B55" s="2"/>
      <c r="P55" s="82" t="e">
        <f>#REF!+#REF!</f>
        <v>#REF!</v>
      </c>
      <c r="Q55">
        <v>594065</v>
      </c>
      <c r="R55" s="82" t="e">
        <f>P55-Q55</f>
        <v>#REF!</v>
      </c>
      <c r="S55"/>
      <c r="T55"/>
    </row>
  </sheetData>
  <mergeCells count="20">
    <mergeCell ref="O5:O6"/>
    <mergeCell ref="N5:N6"/>
    <mergeCell ref="A2:M2"/>
    <mergeCell ref="A1:M1"/>
    <mergeCell ref="C42:C44"/>
    <mergeCell ref="B42:B44"/>
    <mergeCell ref="A4:A6"/>
    <mergeCell ref="L5:L6"/>
    <mergeCell ref="M5:M6"/>
    <mergeCell ref="B5:B6"/>
    <mergeCell ref="C5:C6"/>
    <mergeCell ref="F5:F6"/>
    <mergeCell ref="I5:I6"/>
    <mergeCell ref="J5:J6"/>
    <mergeCell ref="B4:C4"/>
    <mergeCell ref="D4:E5"/>
    <mergeCell ref="K5:K6"/>
    <mergeCell ref="I4:J4"/>
    <mergeCell ref="K4:M4"/>
    <mergeCell ref="N4:O4"/>
  </mergeCells>
  <conditionalFormatting sqref="J8:J20 J23:J28 J33:J36 J47:J50">
    <cfRule type="cellIs" dxfId="3" priority="7" operator="equal">
      <formula>0</formula>
    </cfRule>
  </conditionalFormatting>
  <conditionalFormatting sqref="F23:H28 F8:H20 F33:H36 F47:H50 O37:O41 O47:O50 N8:N15 J8:J20 J23:J28 J33:J36 J47:J50">
    <cfRule type="cellIs" dxfId="2" priority="6" operator="equal">
      <formula>0</formula>
    </cfRule>
  </conditionalFormatting>
  <conditionalFormatting sqref="D4:E4 G5:H6 C8:E28 I4 K4 N4 K29:K32 C33:E42 C29:C32 K37:K46 N42:N46 N18:N36 N8:N16 D43:E44 F33:K36 F17:N17 F8:K16 F18:K28 N37:O41 F47:O1048576 C45:E1048576">
    <cfRule type="cellIs" dxfId="1" priority="5" operator="equal">
      <formula>0</formula>
    </cfRule>
  </conditionalFormatting>
  <conditionalFormatting sqref="L5">
    <cfRule type="cellIs" dxfId="0" priority="2" operator="equal">
      <formula>0</formula>
    </cfRule>
  </conditionalFormatting>
  <printOptions horizontalCentered="1"/>
  <pageMargins left="0" right="0" top="0" bottom="0.39370078740157483" header="0.19685039370078741" footer="0.19685039370078741"/>
  <pageSetup paperSize="9" scale="6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освроение</vt:lpstr>
      <vt:lpstr>26,08</vt:lpstr>
      <vt:lpstr>для губера под 594</vt:lpstr>
      <vt:lpstr>'26,08'!Заголовки_для_печати</vt:lpstr>
      <vt:lpstr>'для губера под 594'!Заголовки_для_печати</vt:lpstr>
      <vt:lpstr>освроение!Заголовки_для_печати</vt:lpstr>
      <vt:lpstr>'26,08'!Область_печати</vt:lpstr>
      <vt:lpstr>'для губера под 594'!Область_печати</vt:lpstr>
      <vt:lpstr>освроение!Область_печати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Blavutskaya_yus</dc:creator>
  <cp:lastModifiedBy>Priemnaya_GKH</cp:lastModifiedBy>
  <cp:lastPrinted>2025-02-14T05:25:01Z</cp:lastPrinted>
  <dcterms:created xsi:type="dcterms:W3CDTF">2023-11-30T09:03:00Z</dcterms:created>
  <dcterms:modified xsi:type="dcterms:W3CDTF">2025-03-26T14:03:37Z</dcterms:modified>
</cp:coreProperties>
</file>